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328" windowHeight="9732" tabRatio="517"/>
  </bookViews>
  <sheets>
    <sheet name="01 MACRO" sheetId="23" r:id="rId1"/>
    <sheet name="02.1 PRODUCCION" sheetId="24" r:id="rId2"/>
    <sheet name="02.2 PRODUCCION EMPRESAS" sheetId="25" r:id="rId3"/>
    <sheet name="02.3 PRODUCCION REGIONES" sheetId="10" r:id="rId4"/>
    <sheet name="03.1 EXPORTACIONES MINERAS" sheetId="3" r:id="rId5"/>
    <sheet name="03.2 PARTICP. EXPORTACIONES" sheetId="11" r:id="rId6"/>
    <sheet name="03.3 PRODUCTOS EXPORTACIONES" sheetId="35" r:id="rId7"/>
    <sheet name="04 PRECIOS" sheetId="4" r:id="rId8"/>
    <sheet name="08.1 TRANSF. REGIONES" sheetId="15" r:id="rId9"/>
    <sheet name="08.2 TRANSF. CANON" sheetId="16" r:id="rId10"/>
    <sheet name="08.3 REGALIAS MINERAS" sheetId="17" r:id="rId11"/>
    <sheet name="08.4 DER. VIGENCIA PENALIDAD" sheetId="18" r:id="rId12"/>
    <sheet name="NUEVO REGIMEN TRIBUTARIO" sheetId="33" r:id="rId13"/>
    <sheet name="10 AREAS RESTRINGIDAS" sheetId="19" r:id="rId14"/>
    <sheet name="SALDO IED por SECTOR" sheetId="32" state="hidden" r:id="rId15"/>
    <sheet name="CATASTRO" sheetId="34" r:id="rId16"/>
  </sheets>
  <calcPr calcId="145621"/>
</workbook>
</file>

<file path=xl/calcChain.xml><?xml version="1.0" encoding="utf-8"?>
<calcChain xmlns="http://schemas.openxmlformats.org/spreadsheetml/2006/main">
  <c r="E41" i="10" l="1"/>
  <c r="B23" i="24"/>
  <c r="C23" i="24"/>
  <c r="N42" i="34" l="1"/>
  <c r="N28" i="34"/>
  <c r="N14" i="34"/>
  <c r="B34" i="15"/>
  <c r="M24" i="11"/>
  <c r="C26" i="11"/>
  <c r="M69" i="3" l="1"/>
  <c r="M68" i="3"/>
  <c r="M67" i="3"/>
  <c r="M66" i="3"/>
  <c r="M65" i="3"/>
  <c r="M64" i="3"/>
  <c r="M63" i="3"/>
  <c r="M62" i="3"/>
  <c r="M58" i="3"/>
  <c r="M57" i="3"/>
  <c r="M56" i="3"/>
  <c r="M55" i="3"/>
  <c r="M54" i="3"/>
  <c r="M53" i="3"/>
  <c r="M52" i="3"/>
  <c r="M51" i="3"/>
  <c r="M50" i="3"/>
  <c r="M42" i="3"/>
  <c r="I20" i="23"/>
  <c r="M59" i="3" l="1"/>
  <c r="H78" i="33"/>
  <c r="D31" i="19" l="1"/>
  <c r="D32" i="19"/>
  <c r="D33" i="19"/>
  <c r="D34" i="19"/>
  <c r="D35" i="19"/>
  <c r="D36" i="19"/>
  <c r="D37" i="19"/>
  <c r="D38" i="19"/>
  <c r="G89" i="33"/>
  <c r="F89" i="33"/>
  <c r="E89" i="33"/>
  <c r="D89" i="33"/>
  <c r="H77" i="33"/>
  <c r="H89" i="33" s="1"/>
  <c r="E107" i="10" l="1"/>
  <c r="E80" i="25"/>
  <c r="E14" i="10"/>
  <c r="E13" i="10"/>
  <c r="E13" i="25"/>
  <c r="I38" i="24" l="1"/>
  <c r="H38" i="24"/>
  <c r="G38" i="24"/>
  <c r="F38" i="24"/>
  <c r="E38" i="24"/>
  <c r="D38" i="24"/>
  <c r="C38" i="24"/>
  <c r="B38" i="24"/>
  <c r="I16" i="24"/>
  <c r="H16" i="24"/>
  <c r="G16" i="24"/>
  <c r="F16" i="24"/>
  <c r="E16" i="24"/>
  <c r="D16" i="24"/>
  <c r="C16" i="24"/>
  <c r="B16" i="24"/>
  <c r="B36" i="25" l="1"/>
  <c r="C36" i="25"/>
  <c r="E42" i="10"/>
  <c r="D69" i="3" l="1"/>
  <c r="D68" i="3"/>
  <c r="D67" i="3"/>
  <c r="D66" i="3"/>
  <c r="D65" i="3"/>
  <c r="D64" i="3"/>
  <c r="D63" i="3"/>
  <c r="D62" i="3"/>
  <c r="D58" i="3"/>
  <c r="D57" i="3"/>
  <c r="D56" i="3"/>
  <c r="D55" i="3"/>
  <c r="D54" i="3"/>
  <c r="D53" i="3"/>
  <c r="D52" i="3"/>
  <c r="D51" i="3"/>
  <c r="D50" i="3"/>
  <c r="D42" i="3"/>
  <c r="E42" i="3"/>
  <c r="E69" i="3"/>
  <c r="E68" i="3"/>
  <c r="E67" i="3"/>
  <c r="E66" i="3"/>
  <c r="E65" i="3"/>
  <c r="E64" i="3"/>
  <c r="E63" i="3"/>
  <c r="E62" i="3"/>
  <c r="E58" i="3"/>
  <c r="E57" i="3"/>
  <c r="E56" i="3"/>
  <c r="E55" i="3"/>
  <c r="E54" i="3"/>
  <c r="E53" i="3"/>
  <c r="E52" i="3"/>
  <c r="E51" i="3"/>
  <c r="E50" i="3"/>
  <c r="F24" i="11"/>
  <c r="G24" i="11"/>
  <c r="H24" i="11"/>
  <c r="I24" i="11"/>
  <c r="J24" i="11"/>
  <c r="K24" i="11"/>
  <c r="L24" i="11"/>
  <c r="L26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D59" i="3" l="1"/>
  <c r="E59" i="3"/>
  <c r="G76" i="33"/>
  <c r="F76" i="33"/>
  <c r="E76" i="33"/>
  <c r="H75" i="33"/>
  <c r="D76" i="33"/>
  <c r="F55" i="3" l="1"/>
  <c r="F56" i="3"/>
  <c r="B95" i="10" l="1"/>
  <c r="C95" i="10"/>
  <c r="C94" i="10" s="1"/>
  <c r="B26" i="11"/>
  <c r="E6" i="19" l="1"/>
  <c r="E7" i="19"/>
  <c r="E8" i="19"/>
  <c r="E9" i="19"/>
  <c r="E10" i="19"/>
  <c r="E11" i="19"/>
  <c r="E12" i="19"/>
  <c r="E13" i="19"/>
  <c r="E14" i="19"/>
  <c r="E15" i="19"/>
  <c r="E16" i="19"/>
  <c r="H74" i="33"/>
  <c r="I40" i="24" l="1"/>
  <c r="I32" i="24"/>
  <c r="I23" i="24"/>
  <c r="E78" i="25"/>
  <c r="E77" i="25"/>
  <c r="E76" i="25"/>
  <c r="C75" i="25"/>
  <c r="B75" i="25"/>
  <c r="E105" i="10"/>
  <c r="E104" i="10"/>
  <c r="E103" i="10"/>
  <c r="E102" i="10"/>
  <c r="C101" i="10"/>
  <c r="B101" i="10"/>
  <c r="H32" i="24"/>
  <c r="G32" i="24"/>
  <c r="F32" i="24"/>
  <c r="E32" i="24"/>
  <c r="D32" i="24"/>
  <c r="C32" i="24"/>
  <c r="B32" i="24"/>
  <c r="H23" i="24"/>
  <c r="G23" i="24"/>
  <c r="F23" i="24"/>
  <c r="E23" i="24"/>
  <c r="D23" i="24"/>
  <c r="D107" i="10" l="1"/>
  <c r="D103" i="10"/>
  <c r="D106" i="10"/>
  <c r="D102" i="10"/>
  <c r="D104" i="10"/>
  <c r="D105" i="10"/>
  <c r="D77" i="25"/>
  <c r="D80" i="25"/>
  <c r="D76" i="25"/>
  <c r="D79" i="25"/>
  <c r="D78" i="25"/>
  <c r="E75" i="25"/>
  <c r="E101" i="10"/>
  <c r="C23" i="25"/>
  <c r="B23" i="25"/>
  <c r="E14" i="25"/>
  <c r="K26" i="11" l="1"/>
  <c r="J26" i="11"/>
  <c r="I26" i="11"/>
  <c r="H26" i="11"/>
  <c r="G26" i="11"/>
  <c r="F26" i="11"/>
  <c r="E26" i="11"/>
  <c r="D26" i="11"/>
  <c r="M26" i="11"/>
  <c r="N26" i="11" s="1"/>
  <c r="B22" i="35"/>
  <c r="B21" i="35"/>
  <c r="B20" i="35"/>
  <c r="A22" i="35"/>
  <c r="A21" i="35"/>
  <c r="A20" i="35"/>
  <c r="F44" i="35"/>
  <c r="F20" i="35"/>
  <c r="B17" i="35"/>
  <c r="B16" i="35"/>
  <c r="B15" i="35"/>
  <c r="B14" i="35"/>
  <c r="B13" i="35"/>
  <c r="B12" i="35"/>
  <c r="B11" i="35"/>
  <c r="B10" i="35"/>
  <c r="B9" i="35"/>
  <c r="B36" i="35" l="1"/>
  <c r="B40" i="35"/>
  <c r="B33" i="35"/>
  <c r="B37" i="35"/>
  <c r="B41" i="35"/>
  <c r="B34" i="35"/>
  <c r="B38" i="35"/>
  <c r="B35" i="35"/>
  <c r="B39" i="35"/>
  <c r="B7" i="35"/>
  <c r="B24" i="35"/>
  <c r="C12" i="35" s="1"/>
  <c r="H72" i="33"/>
  <c r="C17" i="35" l="1"/>
  <c r="C11" i="35"/>
  <c r="C22" i="35"/>
  <c r="C9" i="35"/>
  <c r="C13" i="35"/>
  <c r="C10" i="35"/>
  <c r="C14" i="35"/>
  <c r="C7" i="35"/>
  <c r="C21" i="35"/>
  <c r="C16" i="35"/>
  <c r="C15" i="35"/>
  <c r="C20" i="35"/>
  <c r="B44" i="35" l="1"/>
  <c r="N24" i="11"/>
  <c r="O19" i="11"/>
  <c r="O12" i="11"/>
  <c r="O16" i="11"/>
  <c r="O20" i="11"/>
  <c r="O9" i="11"/>
  <c r="O13" i="11"/>
  <c r="O17" i="11"/>
  <c r="O21" i="11"/>
  <c r="O10" i="11"/>
  <c r="O14" i="11"/>
  <c r="O18" i="11"/>
  <c r="O11" i="11"/>
  <c r="O15" i="11"/>
  <c r="H73" i="33"/>
  <c r="O26" i="11" l="1"/>
  <c r="C35" i="35"/>
  <c r="C41" i="35"/>
  <c r="C38" i="35"/>
  <c r="C34" i="35"/>
  <c r="C33" i="35"/>
  <c r="C36" i="35"/>
  <c r="C39" i="35"/>
  <c r="C37" i="35"/>
  <c r="C40" i="35"/>
  <c r="P12" i="11"/>
  <c r="P13" i="11" s="1"/>
  <c r="H71" i="33" l="1"/>
  <c r="B62" i="25" l="1"/>
  <c r="C62" i="25"/>
  <c r="H70" i="33" l="1"/>
  <c r="AA68" i="3" l="1"/>
  <c r="Z68" i="3"/>
  <c r="R68" i="3"/>
  <c r="Q68" i="3"/>
  <c r="P68" i="3"/>
  <c r="O68" i="3"/>
  <c r="N68" i="3"/>
  <c r="L68" i="3"/>
  <c r="K68" i="3"/>
  <c r="J68" i="3"/>
  <c r="I68" i="3"/>
  <c r="H68" i="3"/>
  <c r="G68" i="3"/>
  <c r="F68" i="3"/>
  <c r="E15" i="25"/>
  <c r="C17" i="19" l="1"/>
  <c r="H69" i="33"/>
  <c r="K8" i="15"/>
  <c r="C92" i="25" l="1"/>
  <c r="C91" i="25" s="1"/>
  <c r="B92" i="25"/>
  <c r="B91" i="25" s="1"/>
  <c r="B97" i="10" s="1"/>
  <c r="C89" i="25"/>
  <c r="C88" i="25" s="1"/>
  <c r="B89" i="25"/>
  <c r="B88" i="25" s="1"/>
  <c r="B94" i="10" s="1"/>
  <c r="C98" i="10"/>
  <c r="C97" i="10" s="1"/>
  <c r="B98" i="10"/>
  <c r="E95" i="10"/>
  <c r="E17" i="10"/>
  <c r="E15" i="10"/>
  <c r="E16" i="10"/>
  <c r="E18" i="10"/>
  <c r="E19" i="10"/>
  <c r="E20" i="10"/>
  <c r="E21" i="10"/>
  <c r="E22" i="10"/>
  <c r="E23" i="10"/>
  <c r="E24" i="10"/>
  <c r="E25" i="10"/>
  <c r="E26" i="10"/>
  <c r="E29" i="10"/>
  <c r="H68" i="33"/>
  <c r="H67" i="33"/>
  <c r="H66" i="33"/>
  <c r="H65" i="33"/>
  <c r="H64" i="33"/>
  <c r="AB40" i="3"/>
  <c r="AB38" i="3"/>
  <c r="AB37" i="3"/>
  <c r="AB36" i="3"/>
  <c r="AB30" i="3"/>
  <c r="AB29" i="3"/>
  <c r="AB28" i="3"/>
  <c r="AB34" i="3"/>
  <c r="AB33" i="3"/>
  <c r="AB32" i="3"/>
  <c r="AB26" i="3"/>
  <c r="AB25" i="3"/>
  <c r="AB24" i="3"/>
  <c r="AB22" i="3"/>
  <c r="AB21" i="3"/>
  <c r="AB20" i="3"/>
  <c r="AB18" i="3"/>
  <c r="AB17" i="3"/>
  <c r="AB16" i="3"/>
  <c r="AB14" i="3"/>
  <c r="AB13" i="3"/>
  <c r="AB12" i="3"/>
  <c r="AB10" i="3"/>
  <c r="AB9" i="3"/>
  <c r="AB8" i="3"/>
  <c r="H76" i="33" l="1"/>
  <c r="E92" i="25"/>
  <c r="E89" i="25"/>
  <c r="E91" i="25"/>
  <c r="E98" i="10"/>
  <c r="E97" i="10"/>
  <c r="E88" i="25" l="1"/>
  <c r="E94" i="10"/>
  <c r="E68" i="25"/>
  <c r="E45" i="10"/>
  <c r="E44" i="10"/>
  <c r="O42" i="3" l="1"/>
  <c r="N42" i="3"/>
  <c r="E77" i="10" l="1"/>
  <c r="E36" i="10"/>
  <c r="E35" i="10"/>
  <c r="E17" i="25"/>
  <c r="E19" i="25"/>
  <c r="I7" i="23"/>
  <c r="I8" i="23"/>
  <c r="E38" i="10" l="1"/>
  <c r="E34" i="10"/>
  <c r="E18" i="25"/>
  <c r="E16" i="25"/>
  <c r="I6" i="23" l="1"/>
  <c r="H61" i="33" l="1"/>
  <c r="H60" i="33"/>
  <c r="H59" i="33"/>
  <c r="H58" i="33"/>
  <c r="H57" i="33"/>
  <c r="H56" i="33"/>
  <c r="H55" i="33"/>
  <c r="H54" i="33"/>
  <c r="H53" i="33"/>
  <c r="H52" i="33"/>
  <c r="H51" i="33"/>
  <c r="H62" i="33"/>
  <c r="G63" i="33"/>
  <c r="F63" i="33"/>
  <c r="E63" i="33"/>
  <c r="D63" i="33"/>
  <c r="H63" i="33" l="1"/>
  <c r="K34" i="18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32" i="16"/>
  <c r="K33" i="17"/>
  <c r="K34" i="15" l="1"/>
  <c r="L69" i="3" l="1"/>
  <c r="L67" i="3"/>
  <c r="L66" i="3"/>
  <c r="L65" i="3"/>
  <c r="L64" i="3"/>
  <c r="L63" i="3"/>
  <c r="L62" i="3"/>
  <c r="L58" i="3"/>
  <c r="L57" i="3"/>
  <c r="L56" i="3"/>
  <c r="L55" i="3"/>
  <c r="L54" i="3"/>
  <c r="L53" i="3"/>
  <c r="L52" i="3"/>
  <c r="L51" i="3"/>
  <c r="L50" i="3"/>
  <c r="L42" i="3"/>
  <c r="L59" i="3" l="1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K69" i="3"/>
  <c r="J69" i="3"/>
  <c r="I69" i="3"/>
  <c r="H69" i="3"/>
  <c r="G69" i="3"/>
  <c r="F69" i="3"/>
  <c r="C69" i="3"/>
  <c r="B69" i="3"/>
  <c r="Y68" i="3"/>
  <c r="X68" i="3"/>
  <c r="W68" i="3"/>
  <c r="V68" i="3"/>
  <c r="U68" i="3"/>
  <c r="T68" i="3"/>
  <c r="S68" i="3"/>
  <c r="C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K67" i="3"/>
  <c r="J67" i="3"/>
  <c r="I67" i="3"/>
  <c r="H67" i="3"/>
  <c r="G67" i="3"/>
  <c r="F67" i="3"/>
  <c r="C67" i="3"/>
  <c r="B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K66" i="3"/>
  <c r="J66" i="3"/>
  <c r="I66" i="3"/>
  <c r="H66" i="3"/>
  <c r="G66" i="3"/>
  <c r="F66" i="3"/>
  <c r="C66" i="3"/>
  <c r="B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K65" i="3"/>
  <c r="J65" i="3"/>
  <c r="I65" i="3"/>
  <c r="H65" i="3"/>
  <c r="G65" i="3"/>
  <c r="F65" i="3"/>
  <c r="C65" i="3"/>
  <c r="B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K64" i="3"/>
  <c r="J64" i="3"/>
  <c r="I64" i="3"/>
  <c r="H64" i="3"/>
  <c r="G64" i="3"/>
  <c r="F64" i="3"/>
  <c r="C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K63" i="3"/>
  <c r="J63" i="3"/>
  <c r="I63" i="3"/>
  <c r="H63" i="3"/>
  <c r="G63" i="3"/>
  <c r="F63" i="3"/>
  <c r="C63" i="3"/>
  <c r="B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K62" i="3"/>
  <c r="J62" i="3"/>
  <c r="I62" i="3"/>
  <c r="H62" i="3"/>
  <c r="G62" i="3"/>
  <c r="F62" i="3"/>
  <c r="C62" i="3"/>
  <c r="B62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K58" i="3"/>
  <c r="J58" i="3"/>
  <c r="I58" i="3"/>
  <c r="H58" i="3"/>
  <c r="G58" i="3"/>
  <c r="F58" i="3"/>
  <c r="C58" i="3"/>
  <c r="B58" i="3"/>
  <c r="A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K57" i="3"/>
  <c r="J57" i="3"/>
  <c r="I57" i="3"/>
  <c r="H57" i="3"/>
  <c r="G57" i="3"/>
  <c r="F57" i="3"/>
  <c r="C57" i="3"/>
  <c r="B57" i="3"/>
  <c r="A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K56" i="3"/>
  <c r="J56" i="3"/>
  <c r="I56" i="3"/>
  <c r="H56" i="3"/>
  <c r="G56" i="3"/>
  <c r="C56" i="3"/>
  <c r="B56" i="3"/>
  <c r="A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K55" i="3"/>
  <c r="J55" i="3"/>
  <c r="I55" i="3"/>
  <c r="H55" i="3"/>
  <c r="G55" i="3"/>
  <c r="C55" i="3"/>
  <c r="B55" i="3"/>
  <c r="A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K54" i="3"/>
  <c r="J54" i="3"/>
  <c r="I54" i="3"/>
  <c r="H54" i="3"/>
  <c r="G54" i="3"/>
  <c r="F54" i="3"/>
  <c r="C54" i="3"/>
  <c r="B54" i="3"/>
  <c r="A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K53" i="3"/>
  <c r="J53" i="3"/>
  <c r="I53" i="3"/>
  <c r="H53" i="3"/>
  <c r="G53" i="3"/>
  <c r="F53" i="3"/>
  <c r="C53" i="3"/>
  <c r="B53" i="3"/>
  <c r="A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K52" i="3"/>
  <c r="J52" i="3"/>
  <c r="I52" i="3"/>
  <c r="H52" i="3"/>
  <c r="G52" i="3"/>
  <c r="F52" i="3"/>
  <c r="C52" i="3"/>
  <c r="B52" i="3"/>
  <c r="A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K51" i="3"/>
  <c r="J51" i="3"/>
  <c r="I51" i="3"/>
  <c r="H51" i="3"/>
  <c r="G51" i="3"/>
  <c r="F51" i="3"/>
  <c r="C51" i="3"/>
  <c r="B51" i="3"/>
  <c r="A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K50" i="3"/>
  <c r="J50" i="3"/>
  <c r="I50" i="3"/>
  <c r="H50" i="3"/>
  <c r="G50" i="3"/>
  <c r="F50" i="3"/>
  <c r="C50" i="3"/>
  <c r="B50" i="3"/>
  <c r="A50" i="3"/>
  <c r="X42" i="3"/>
  <c r="E37" i="10"/>
  <c r="W59" i="3" l="1"/>
  <c r="X59" i="3"/>
  <c r="Y59" i="3"/>
  <c r="G59" i="3"/>
  <c r="U59" i="3"/>
  <c r="Q59" i="3"/>
  <c r="K59" i="3"/>
  <c r="V59" i="3"/>
  <c r="T59" i="3"/>
  <c r="S59" i="3"/>
  <c r="H59" i="3"/>
  <c r="Z59" i="3"/>
  <c r="I59" i="3"/>
  <c r="AB50" i="3"/>
  <c r="AA59" i="3"/>
  <c r="AB54" i="3"/>
  <c r="AB58" i="3"/>
  <c r="AB63" i="3"/>
  <c r="AB65" i="3"/>
  <c r="AB67" i="3"/>
  <c r="R59" i="3"/>
  <c r="F59" i="3"/>
  <c r="J59" i="3"/>
  <c r="N59" i="3"/>
  <c r="AB53" i="3"/>
  <c r="AB57" i="3"/>
  <c r="AB69" i="3"/>
  <c r="AB52" i="3"/>
  <c r="AB56" i="3"/>
  <c r="AB62" i="3"/>
  <c r="AB64" i="3"/>
  <c r="AB66" i="3"/>
  <c r="AB68" i="3"/>
  <c r="AB51" i="3"/>
  <c r="AB55" i="3"/>
  <c r="P59" i="3"/>
  <c r="O59" i="3"/>
  <c r="H40" i="24"/>
  <c r="G40" i="24"/>
  <c r="F40" i="24"/>
  <c r="E40" i="24"/>
  <c r="D40" i="24"/>
  <c r="C40" i="24"/>
  <c r="B40" i="24"/>
  <c r="E43" i="25" l="1"/>
  <c r="W42" i="3" l="1"/>
  <c r="V42" i="3" l="1"/>
  <c r="Y42" i="3" l="1"/>
  <c r="U42" i="3"/>
  <c r="AA42" i="3" l="1"/>
  <c r="Z42" i="3"/>
  <c r="T42" i="3"/>
  <c r="S42" i="3"/>
  <c r="C41" i="19"/>
  <c r="D41" i="19" s="1"/>
  <c r="B28" i="10"/>
  <c r="C28" i="10"/>
  <c r="B61" i="10"/>
  <c r="C61" i="10"/>
  <c r="H49" i="33"/>
  <c r="H48" i="33"/>
  <c r="H47" i="33"/>
  <c r="H46" i="33"/>
  <c r="H45" i="33"/>
  <c r="H44" i="33"/>
  <c r="H43" i="33"/>
  <c r="H42" i="33"/>
  <c r="H41" i="33"/>
  <c r="H40" i="33"/>
  <c r="H39" i="33"/>
  <c r="H38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0" i="33"/>
  <c r="H9" i="33"/>
  <c r="H8" i="33"/>
  <c r="G50" i="33"/>
  <c r="F50" i="33"/>
  <c r="E50" i="33"/>
  <c r="D50" i="33"/>
  <c r="G37" i="33"/>
  <c r="F37" i="33"/>
  <c r="E37" i="33"/>
  <c r="D37" i="33"/>
  <c r="G11" i="33"/>
  <c r="F11" i="33"/>
  <c r="E11" i="33"/>
  <c r="D11" i="33"/>
  <c r="G24" i="33"/>
  <c r="F24" i="33"/>
  <c r="E24" i="33"/>
  <c r="D24" i="33"/>
  <c r="E33" i="25"/>
  <c r="D17" i="19"/>
  <c r="E17" i="19" s="1"/>
  <c r="R42" i="3"/>
  <c r="Q42" i="3"/>
  <c r="P42" i="3"/>
  <c r="E73" i="25"/>
  <c r="E72" i="25"/>
  <c r="E71" i="25"/>
  <c r="E70" i="25"/>
  <c r="E69" i="25"/>
  <c r="E67" i="25"/>
  <c r="E66" i="25"/>
  <c r="E65" i="25"/>
  <c r="E64" i="25"/>
  <c r="E63" i="25"/>
  <c r="D63" i="25"/>
  <c r="E60" i="25"/>
  <c r="E59" i="25"/>
  <c r="E58" i="25"/>
  <c r="E57" i="25"/>
  <c r="E56" i="25"/>
  <c r="E55" i="25"/>
  <c r="E54" i="25"/>
  <c r="E53" i="25"/>
  <c r="E52" i="25"/>
  <c r="E51" i="25"/>
  <c r="E50" i="25"/>
  <c r="C49" i="25"/>
  <c r="D50" i="25" s="1"/>
  <c r="B49" i="25"/>
  <c r="E47" i="25"/>
  <c r="E46" i="25"/>
  <c r="E45" i="25"/>
  <c r="E44" i="25"/>
  <c r="E42" i="25"/>
  <c r="E41" i="25"/>
  <c r="E40" i="25"/>
  <c r="E39" i="25"/>
  <c r="E38" i="25"/>
  <c r="E37" i="25"/>
  <c r="D39" i="25"/>
  <c r="E34" i="25"/>
  <c r="E32" i="25"/>
  <c r="E31" i="25"/>
  <c r="E30" i="25"/>
  <c r="E29" i="25"/>
  <c r="E28" i="25"/>
  <c r="E27" i="25"/>
  <c r="E26" i="25"/>
  <c r="E25" i="25"/>
  <c r="E24" i="25"/>
  <c r="D26" i="25"/>
  <c r="E21" i="25"/>
  <c r="E20" i="25"/>
  <c r="E12" i="25"/>
  <c r="E11" i="25"/>
  <c r="C10" i="25"/>
  <c r="D13" i="25" s="1"/>
  <c r="B10" i="25"/>
  <c r="A41" i="19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32" i="16"/>
  <c r="J33" i="17"/>
  <c r="E31" i="10"/>
  <c r="E32" i="10"/>
  <c r="E33" i="10"/>
  <c r="E39" i="10"/>
  <c r="E40" i="10"/>
  <c r="E30" i="10"/>
  <c r="J34" i="18"/>
  <c r="E74" i="10"/>
  <c r="E75" i="10"/>
  <c r="E76" i="10"/>
  <c r="E11" i="10"/>
  <c r="E12" i="10"/>
  <c r="I34" i="18"/>
  <c r="E81" i="10"/>
  <c r="E82" i="10"/>
  <c r="E83" i="10"/>
  <c r="E84" i="10"/>
  <c r="E85" i="10"/>
  <c r="E86" i="10"/>
  <c r="E87" i="10"/>
  <c r="E88" i="10"/>
  <c r="E89" i="10"/>
  <c r="E64" i="10"/>
  <c r="E63" i="10"/>
  <c r="E67" i="10"/>
  <c r="E65" i="10"/>
  <c r="E66" i="10"/>
  <c r="E68" i="10"/>
  <c r="E69" i="10"/>
  <c r="E70" i="10"/>
  <c r="E71" i="10"/>
  <c r="E73" i="10"/>
  <c r="E72" i="10"/>
  <c r="E50" i="10"/>
  <c r="E49" i="10"/>
  <c r="E51" i="10"/>
  <c r="E52" i="10"/>
  <c r="E56" i="10"/>
  <c r="E55" i="10"/>
  <c r="E53" i="10"/>
  <c r="E54" i="10"/>
  <c r="E57" i="10"/>
  <c r="C32" i="32"/>
  <c r="D32" i="32"/>
  <c r="E32" i="32"/>
  <c r="F32" i="32"/>
  <c r="G32" i="32"/>
  <c r="H32" i="32"/>
  <c r="I32" i="32"/>
  <c r="J32" i="32"/>
  <c r="K32" i="32"/>
  <c r="L32" i="32"/>
  <c r="B32" i="32"/>
  <c r="K42" i="3"/>
  <c r="D66" i="10"/>
  <c r="C34" i="15"/>
  <c r="D34" i="15"/>
  <c r="E34" i="15"/>
  <c r="F34" i="15"/>
  <c r="G34" i="15"/>
  <c r="H34" i="15"/>
  <c r="I34" i="15"/>
  <c r="I33" i="17"/>
  <c r="H33" i="17"/>
  <c r="J42" i="3"/>
  <c r="I42" i="3"/>
  <c r="H42" i="3"/>
  <c r="G42" i="3"/>
  <c r="F42" i="3"/>
  <c r="E80" i="10"/>
  <c r="C79" i="10"/>
  <c r="B79" i="10"/>
  <c r="E62" i="10"/>
  <c r="E48" i="10"/>
  <c r="C47" i="10"/>
  <c r="D55" i="10" s="1"/>
  <c r="B47" i="10"/>
  <c r="C10" i="10"/>
  <c r="D22" i="10" s="1"/>
  <c r="B10" i="10"/>
  <c r="I32" i="16"/>
  <c r="H34" i="18"/>
  <c r="G34" i="18"/>
  <c r="F34" i="18"/>
  <c r="E34" i="18"/>
  <c r="D34" i="18"/>
  <c r="C34" i="18"/>
  <c r="B34" i="18"/>
  <c r="G33" i="17"/>
  <c r="F33" i="17"/>
  <c r="E33" i="17"/>
  <c r="D33" i="17"/>
  <c r="C33" i="17"/>
  <c r="B33" i="17"/>
  <c r="G32" i="16"/>
  <c r="F32" i="16"/>
  <c r="E32" i="16"/>
  <c r="D32" i="16"/>
  <c r="C32" i="16"/>
  <c r="B32" i="16"/>
  <c r="H32" i="16"/>
  <c r="D91" i="33" l="1"/>
  <c r="F91" i="33"/>
  <c r="H37" i="33"/>
  <c r="H50" i="33"/>
  <c r="E91" i="33"/>
  <c r="G91" i="33"/>
  <c r="D71" i="10"/>
  <c r="E61" i="10"/>
  <c r="D77" i="10"/>
  <c r="AB42" i="3"/>
  <c r="D57" i="10"/>
  <c r="D80" i="10"/>
  <c r="D64" i="10"/>
  <c r="D56" i="10"/>
  <c r="D48" i="10"/>
  <c r="E28" i="10"/>
  <c r="D50" i="10"/>
  <c r="D49" i="10"/>
  <c r="D53" i="10"/>
  <c r="E47" i="10"/>
  <c r="D39" i="10"/>
  <c r="D45" i="10"/>
  <c r="D44" i="10"/>
  <c r="H24" i="33"/>
  <c r="D84" i="10"/>
  <c r="D58" i="10"/>
  <c r="D52" i="10"/>
  <c r="D46" i="25"/>
  <c r="D15" i="10"/>
  <c r="D73" i="25"/>
  <c r="D65" i="25"/>
  <c r="D66" i="25"/>
  <c r="D54" i="10"/>
  <c r="D40" i="25"/>
  <c r="D47" i="25"/>
  <c r="D38" i="25"/>
  <c r="D45" i="25"/>
  <c r="D31" i="25"/>
  <c r="H11" i="33"/>
  <c r="H91" i="33" s="1"/>
  <c r="D30" i="10"/>
  <c r="D59" i="10"/>
  <c r="D51" i="10"/>
  <c r="D44" i="25"/>
  <c r="D41" i="25"/>
  <c r="E36" i="25"/>
  <c r="D42" i="25"/>
  <c r="D37" i="25"/>
  <c r="E10" i="25"/>
  <c r="D19" i="25"/>
  <c r="D18" i="25"/>
  <c r="D21" i="25"/>
  <c r="D17" i="25"/>
  <c r="D20" i="25"/>
  <c r="D16" i="25"/>
  <c r="D14" i="25"/>
  <c r="D91" i="10"/>
  <c r="D89" i="10"/>
  <c r="D86" i="10"/>
  <c r="E79" i="10"/>
  <c r="D72" i="25"/>
  <c r="D64" i="25"/>
  <c r="D71" i="25"/>
  <c r="D70" i="25"/>
  <c r="D69" i="25"/>
  <c r="D68" i="25"/>
  <c r="D67" i="25"/>
  <c r="E62" i="25"/>
  <c r="D67" i="10"/>
  <c r="D18" i="10"/>
  <c r="D24" i="10"/>
  <c r="D12" i="25"/>
  <c r="D15" i="25"/>
  <c r="D35" i="10"/>
  <c r="D40" i="10"/>
  <c r="D43" i="10"/>
  <c r="D42" i="10"/>
  <c r="D29" i="10"/>
  <c r="D41" i="10"/>
  <c r="D32" i="10"/>
  <c r="E23" i="25"/>
  <c r="D34" i="25"/>
  <c r="D27" i="25"/>
  <c r="D32" i="25"/>
  <c r="D29" i="25"/>
  <c r="D33" i="25"/>
  <c r="D25" i="25"/>
  <c r="D28" i="25"/>
  <c r="D83" i="10"/>
  <c r="D81" i="10"/>
  <c r="D62" i="10"/>
  <c r="D69" i="10"/>
  <c r="D72" i="10"/>
  <c r="D75" i="10"/>
  <c r="D73" i="10"/>
  <c r="D76" i="10"/>
  <c r="D70" i="10"/>
  <c r="D63" i="10"/>
  <c r="D74" i="10"/>
  <c r="D65" i="10"/>
  <c r="D68" i="10"/>
  <c r="D52" i="25"/>
  <c r="D53" i="25"/>
  <c r="D43" i="25"/>
  <c r="D30" i="25"/>
  <c r="D19" i="10"/>
  <c r="D14" i="10"/>
  <c r="D13" i="10"/>
  <c r="D16" i="10"/>
  <c r="D23" i="10"/>
  <c r="E10" i="10"/>
  <c r="D20" i="10"/>
  <c r="D17" i="10"/>
  <c r="D21" i="10"/>
  <c r="D12" i="10"/>
  <c r="D11" i="25"/>
  <c r="J34" i="15"/>
  <c r="D87" i="10"/>
  <c r="D90" i="10"/>
  <c r="D82" i="10"/>
  <c r="D85" i="10"/>
  <c r="D88" i="10"/>
  <c r="D56" i="25"/>
  <c r="D55" i="25"/>
  <c r="D60" i="25"/>
  <c r="D54" i="25"/>
  <c r="D59" i="25"/>
  <c r="D51" i="25"/>
  <c r="E49" i="25"/>
  <c r="D58" i="25"/>
  <c r="D57" i="25"/>
  <c r="D38" i="10"/>
  <c r="D37" i="10"/>
  <c r="D36" i="10"/>
  <c r="D34" i="10"/>
  <c r="D31" i="10"/>
  <c r="D33" i="10"/>
  <c r="D24" i="25"/>
  <c r="D11" i="10"/>
  <c r="D26" i="10"/>
  <c r="D25" i="10"/>
  <c r="G29" i="10" l="1"/>
</calcChain>
</file>

<file path=xl/sharedStrings.xml><?xml version="1.0" encoding="utf-8"?>
<sst xmlns="http://schemas.openxmlformats.org/spreadsheetml/2006/main" count="960" uniqueCount="416">
  <si>
    <t>Año</t>
  </si>
  <si>
    <t xml:space="preserve">PBI   </t>
  </si>
  <si>
    <t>PBI Minero</t>
  </si>
  <si>
    <t>Inflación</t>
  </si>
  <si>
    <t xml:space="preserve">Exportaciones      </t>
  </si>
  <si>
    <t xml:space="preserve">Importaciones </t>
  </si>
  <si>
    <t>Bal. Comercial</t>
  </si>
  <si>
    <t>Fuente: Ministerio de Energía y Minas</t>
  </si>
  <si>
    <t>VOLUMEN DE LA PRODUCCIÓN MINERO METÁLICA, POR PRINCIPALES METALES</t>
  </si>
  <si>
    <t>Cobre</t>
  </si>
  <si>
    <t>Valor</t>
  </si>
  <si>
    <t>(US$MM)</t>
  </si>
  <si>
    <t>Cantidad</t>
  </si>
  <si>
    <t>(Miles Tm)</t>
  </si>
  <si>
    <t>Precio*</t>
  </si>
  <si>
    <t xml:space="preserve"> (Ctvs US$/Lb.)</t>
  </si>
  <si>
    <t>Oro</t>
  </si>
  <si>
    <t>(Miles Oz. Tr.)</t>
  </si>
  <si>
    <t>(US$/Oz Tr.)</t>
  </si>
  <si>
    <t>Zinc</t>
  </si>
  <si>
    <t>(Miles Tm.)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</si>
  <si>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</si>
  <si>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</si>
  <si>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</si>
  <si>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</si>
  <si>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</si>
  <si>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</si>
  <si>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</si>
  <si>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</si>
  <si>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</si>
  <si>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</si>
  <si>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</si>
  <si>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</si>
  <si>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</si>
  <si>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</si>
  <si>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CHINALCO PERÚ S.A.</t>
  </si>
  <si>
    <t>COMPAÑIA MINERA ARES S.A.C.</t>
  </si>
  <si>
    <t>MINERA YANACOCHA S.R.L.</t>
  </si>
  <si>
    <t>Var%</t>
  </si>
  <si>
    <t>COMPAÑIA MINERA ANTAMINA S.A.</t>
  </si>
  <si>
    <t>SOUTHERN PERU COPPER CORPORATION SUCURSAL DEL PERU</t>
  </si>
  <si>
    <t>COMPAÑIA MINERA ANTAPACCAY S.A.</t>
  </si>
  <si>
    <t>GOLD FIELDS LA CIMA S.A.</t>
  </si>
  <si>
    <t>OTROS</t>
  </si>
  <si>
    <t>VOLUMEN DE LA PRODUCCIÓN MINERO METÁLICA, EMPRESAS</t>
  </si>
  <si>
    <t>MINERA BARRICK MISQUICHILCA S.A.</t>
  </si>
  <si>
    <t>MADRE DE DIOS</t>
  </si>
  <si>
    <t>CONSORCIO MINERO HORIZONTE S.A.</t>
  </si>
  <si>
    <t>LA ARENA S.A.</t>
  </si>
  <si>
    <t>MINERA AURIFERA RETAMAS S.A.</t>
  </si>
  <si>
    <t>COBRE / TMF</t>
  </si>
  <si>
    <t>VOLCAN COMPAÑÍA MINERA S.A.A.</t>
  </si>
  <si>
    <t>SOCIEDAD MINERA CORONA S.A.</t>
  </si>
  <si>
    <t>CATALINA HUANCA SOCIEDAD MINERA S.A.C.</t>
  </si>
  <si>
    <t>PLOMO / TMF</t>
  </si>
  <si>
    <t>ZINC / TMF</t>
  </si>
  <si>
    <t>VOLUMEN DE LA PRODUCCIÓN MINERO METÁLICA, REGIONES</t>
  </si>
  <si>
    <t>ANCASH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</si>
  <si>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</si>
  <si>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</si>
  <si>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</si>
  <si>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</si>
  <si>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</si>
  <si>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</si>
  <si>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</si>
  <si>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</si>
  <si>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JUNIN</t>
  </si>
  <si>
    <t>HUANCAVELICA</t>
  </si>
  <si>
    <t>PUNO</t>
  </si>
  <si>
    <t>HUANUCO</t>
  </si>
  <si>
    <t>LA LIBERTAD</t>
  </si>
  <si>
    <t>AYACUCHO</t>
  </si>
  <si>
    <t>Part%</t>
  </si>
  <si>
    <t>PRODUCTO / REGION</t>
  </si>
  <si>
    <t>PRODUCTO / EMPRESA</t>
  </si>
  <si>
    <t>TOTAL EXPORTACIONES</t>
  </si>
  <si>
    <t>RUBRO</t>
  </si>
  <si>
    <t>CHINA</t>
  </si>
  <si>
    <t>JAPON</t>
  </si>
  <si>
    <t>ALEMANIA</t>
  </si>
  <si>
    <t>ITALIA</t>
  </si>
  <si>
    <t>BRASIL</t>
  </si>
  <si>
    <t>ESPAÑA</t>
  </si>
  <si>
    <t>Acum. Anual US$ Millones</t>
  </si>
  <si>
    <t>COMPAÑIA MINERA RAURA S.A.</t>
  </si>
  <si>
    <t>-</t>
  </si>
  <si>
    <t>(En nuevos soles)</t>
  </si>
  <si>
    <t xml:space="preserve">  AMAZONAS</t>
  </si>
  <si>
    <t xml:space="preserve">  ANCASH</t>
  </si>
  <si>
    <t xml:space="preserve">  APURIMAC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</si>
  <si>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</si>
  <si>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</si>
  <si>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</si>
  <si>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</si>
  <si>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</si>
  <si>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</si>
  <si>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HUANUCO</t>
  </si>
  <si>
    <t xml:space="preserve">  ICA</t>
  </si>
  <si>
    <t xml:space="preserve">  JUNIN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</si>
  <si>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</si>
  <si>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</si>
  <si>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</si>
  <si>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</si>
  <si>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</si>
  <si>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</si>
  <si>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</si>
  <si>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</si>
  <si>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</si>
  <si>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MARTIN</t>
  </si>
  <si>
    <t xml:space="preserve">  TACNA</t>
  </si>
  <si>
    <t xml:space="preserve">  TUMBES</t>
  </si>
  <si>
    <t xml:space="preserve">  UCAYALI</t>
  </si>
  <si>
    <t xml:space="preserve">  TOTAL</t>
  </si>
  <si>
    <t>TOTAL</t>
  </si>
  <si>
    <t>Fuente: Transparencia Económica del M.E.F. - INGEMMET. Elaboración MINEM.</t>
  </si>
  <si>
    <t>La distribución del Canon Minero, por parte del MEF, se realiza en Julio de cada año  y es de periodicidad anual. Esta constituido por el 50% del Impuesto a la Renta correspondiente al año anterior. El monto corresponde al aporte asignado (monto acreditado), según los índices que se aprueba anualmente.</t>
  </si>
  <si>
    <t>La distribución de las Regalías Mineras es de periodicidad trimestral, el monto corresponde a la asignación (monto acreditado) más los intereses acumulados, según los índices que se aprueba mensualmente</t>
  </si>
  <si>
    <t xml:space="preserve">2010 </t>
  </si>
  <si>
    <t>2011</t>
  </si>
  <si>
    <t>2012</t>
  </si>
  <si>
    <t>2013</t>
  </si>
  <si>
    <t>Este cambio de cálculo es producto de la nueva normatividad Ley Nª 29788 – Ley que Modifica la Ley de Regalía Minera</t>
  </si>
  <si>
    <t>TRANSFERENCIAS A LAS REGIONES POR CANON MINERO</t>
  </si>
  <si>
    <t>TRANSFERENCIAS A LAS REGIONES POR REGALIAS MINERAS</t>
  </si>
  <si>
    <t>TRANSFERENCIAS A LAS REGIONES POR DERECHO DE VIGENCIA Y PENALIDAD</t>
  </si>
  <si>
    <t>TIPO DE ÁREAS RESTRINGIDAS</t>
  </si>
  <si>
    <t>CANTIDAD</t>
  </si>
  <si>
    <t>HAS.</t>
  </si>
  <si>
    <t>% DEL PERÚ</t>
  </si>
  <si>
    <t>1</t>
  </si>
  <si>
    <t>3</t>
  </si>
  <si>
    <t>4</t>
  </si>
  <si>
    <t>PROYECTO ESPECIAL</t>
  </si>
  <si>
    <t>5</t>
  </si>
  <si>
    <t>6</t>
  </si>
  <si>
    <t>7</t>
  </si>
  <si>
    <t>8</t>
  </si>
  <si>
    <t>9</t>
  </si>
  <si>
    <t>10</t>
  </si>
  <si>
    <t>PUERTOS Y AEROPUERTOS</t>
  </si>
  <si>
    <r>
      <t xml:space="preserve">REGALÍAS MINERAS / </t>
    </r>
    <r>
      <rPr>
        <b/>
        <i/>
        <sz val="9"/>
        <color theme="0" tint="-0.499984740745262"/>
        <rFont val="Calibri"/>
        <family val="2"/>
        <scheme val="minor"/>
      </rPr>
      <t>MINING ROYALTIES</t>
    </r>
  </si>
  <si>
    <r>
      <t xml:space="preserve">DERECHO DE VIGENCIA Y PENALIDAD / </t>
    </r>
    <r>
      <rPr>
        <b/>
        <i/>
        <sz val="9"/>
        <color theme="0" tint="-0.499984740745262"/>
        <rFont val="Calibri"/>
        <family val="2"/>
        <scheme val="minor"/>
      </rPr>
      <t>VALIDITY RIGHT AND PENALTY</t>
    </r>
  </si>
  <si>
    <r>
      <t xml:space="preserve">CANON MINERO / </t>
    </r>
    <r>
      <rPr>
        <b/>
        <i/>
        <sz val="9"/>
        <color theme="0" tint="-0.499984740745262"/>
        <rFont val="Calibri"/>
        <family val="2"/>
        <scheme val="minor"/>
      </rPr>
      <t xml:space="preserve">MINING CANON </t>
    </r>
  </si>
  <si>
    <r>
      <t xml:space="preserve">CANON MINERO / </t>
    </r>
    <r>
      <rPr>
        <b/>
        <i/>
        <sz val="9"/>
        <color theme="0" tint="-0.499984740745262"/>
        <rFont val="Calibri"/>
        <family val="2"/>
        <scheme val="minor"/>
      </rPr>
      <t>MINING CANON</t>
    </r>
  </si>
  <si>
    <t>SUIZA</t>
  </si>
  <si>
    <t>CANADA</t>
  </si>
  <si>
    <t>REINO UNIDO</t>
  </si>
  <si>
    <t>CHILE</t>
  </si>
  <si>
    <t>COLOMBIA</t>
  </si>
  <si>
    <t>TRANSFERENCIAS A LAS REGIONES POR RECURSOS GENERADOS POR LA MINERÍA (CANON, REGALIAS Y DERECHO DE VIGENCIA)</t>
  </si>
  <si>
    <t xml:space="preserve">PRINCIPALES INDICADORES MACROECONÓMICOS </t>
  </si>
  <si>
    <t xml:space="preserve">EXPORTACIONES MINERAS POR PRINCIPALES PRODUCTOS </t>
  </si>
  <si>
    <t xml:space="preserve">ESTRUCTURA DE LAS EXPORTACIONES PERUANAS </t>
  </si>
  <si>
    <t>Source: Transparencia Económica del M.E.F. - INGEMMET. Elaborated by MINEM.</t>
  </si>
  <si>
    <r>
      <t xml:space="preserve">DERECHO DE VIGENCIA Y PENALIDAD / </t>
    </r>
    <r>
      <rPr>
        <b/>
        <i/>
        <sz val="9"/>
        <color theme="0" tint="-0.499984740745262"/>
        <rFont val="Calibri"/>
        <family val="2"/>
        <scheme val="minor"/>
      </rPr>
      <t>VALIDITY RIGHT AND PENALTIES</t>
    </r>
  </si>
  <si>
    <t xml:space="preserve">ITEM </t>
  </si>
  <si>
    <r>
      <t xml:space="preserve">Tabla 14 / </t>
    </r>
    <r>
      <rPr>
        <b/>
        <i/>
        <sz val="11"/>
        <color theme="0" tint="-0.499984740745262"/>
        <rFont val="Calibri"/>
        <family val="2"/>
        <scheme val="minor"/>
      </rPr>
      <t>Table 14</t>
    </r>
  </si>
  <si>
    <t>Registered taxpayers according to economic activity</t>
  </si>
  <si>
    <t>Base legal : artículo 57 , literal a) Texto Unico Ordenado de la Ley General de Minería , modificado por Ley N°29169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</si>
  <si>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</si>
  <si>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</si>
  <si>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</si>
  <si>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</si>
  <si>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</si>
  <si>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</si>
  <si>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</si>
  <si>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</si>
  <si>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</si>
  <si>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</si>
  <si>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</si>
  <si>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</si>
  <si>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</si>
  <si>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</si>
  <si>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</si>
  <si>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</si>
  <si>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</si>
  <si>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</si>
  <si>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</si>
  <si>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</si>
  <si>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</si>
  <si>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</si>
  <si>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</si>
  <si>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</si>
  <si>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</si>
  <si>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</si>
  <si>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</si>
  <si>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</si>
  <si>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</si>
  <si>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</si>
  <si>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</si>
  <si>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</si>
  <si>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</si>
  <si>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</si>
  <si>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</si>
  <si>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</si>
  <si>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</si>
  <si>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</si>
  <si>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</si>
  <si>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</si>
  <si>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</si>
  <si>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</si>
  <si>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</si>
  <si>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</si>
  <si>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</si>
  <si>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</si>
  <si>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</si>
  <si>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</si>
  <si>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</si>
  <si>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</si>
  <si>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</si>
  <si>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</si>
  <si>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</si>
  <si>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HUDBAY PERU S.A.C.</t>
  </si>
  <si>
    <t>EVOLUCION ANUAL</t>
  </si>
  <si>
    <t xml:space="preserve">Ene </t>
  </si>
  <si>
    <t>MILPO ANDINA PERU S.A.C.</t>
  </si>
  <si>
    <t>ENE</t>
  </si>
  <si>
    <t>PLATA / onzas</t>
  </si>
  <si>
    <t>APURIMAC</t>
  </si>
  <si>
    <t>FEB</t>
  </si>
  <si>
    <t>Var(%)</t>
  </si>
  <si>
    <t>Abr</t>
  </si>
  <si>
    <t xml:space="preserve">Tabla 02.1 </t>
  </si>
  <si>
    <t xml:space="preserve">Hierro </t>
  </si>
  <si>
    <t>TMF</t>
  </si>
  <si>
    <t>Tabla 02.2</t>
  </si>
  <si>
    <t xml:space="preserve">Tabla 02.3 </t>
  </si>
  <si>
    <t>EXPORTACIONES</t>
  </si>
  <si>
    <t>UNIDAD</t>
  </si>
  <si>
    <t>Tabla 03</t>
  </si>
  <si>
    <t>MAR</t>
  </si>
  <si>
    <t xml:space="preserve">Tabla 03.2 </t>
  </si>
  <si>
    <t xml:space="preserve">Tabla 07 </t>
  </si>
  <si>
    <t>Tabla 07.1</t>
  </si>
  <si>
    <t>REGIONES</t>
  </si>
  <si>
    <t xml:space="preserve">Tabla 07.3 </t>
  </si>
  <si>
    <t xml:space="preserve">Tabla 07.2 </t>
  </si>
  <si>
    <t>Tabla 09</t>
  </si>
  <si>
    <t>UNIDADES</t>
  </si>
  <si>
    <t>SITUACIÓN</t>
  </si>
  <si>
    <t>Ha</t>
  </si>
  <si>
    <t>EXPLOTACIÓN</t>
  </si>
  <si>
    <t>EXPLORACIÓN</t>
  </si>
  <si>
    <t>CONSTRUCCIÓN</t>
  </si>
  <si>
    <t>CATEO Y PROSPECCIÓN</t>
  </si>
  <si>
    <t>CIERRE POST-CIERRE(DEFINITIVO)</t>
  </si>
  <si>
    <t>CIERRE FINAL</t>
  </si>
  <si>
    <t>UNIDADES MINERAS EN ACTIVIDAD</t>
  </si>
  <si>
    <t>Nota:  Territorio Nacional  = 128,521,560 ha.</t>
  </si>
  <si>
    <t>COMPAÑÍA MINERA MILPO S.A.A.</t>
  </si>
  <si>
    <t>COMPAÑÍA DE MINAS BUENAVENTURA S.A.A.</t>
  </si>
  <si>
    <t>ABR</t>
  </si>
  <si>
    <t>MAY</t>
  </si>
  <si>
    <t>Ingresos del Gobierno Central (Millones de Nuevos Soles)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</si>
  <si>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</si>
  <si>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</si>
  <si>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</si>
  <si>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</si>
  <si>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</si>
  <si>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</si>
  <si>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</si>
  <si>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</si>
  <si>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</si>
  <si>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</si>
  <si>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</si>
  <si>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</si>
  <si>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</si>
  <si>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</si>
  <si>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</si>
  <si>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</si>
  <si>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</si>
  <si>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</si>
  <si>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</si>
  <si>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</si>
  <si>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</si>
  <si>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</si>
  <si>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</si>
  <si>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</si>
  <si>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</si>
  <si>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*Tipo de cambio : 1$=3.162 soles</t>
  </si>
  <si>
    <t>JUL</t>
  </si>
  <si>
    <t>*Para el año 2015 la distribución correspondiente al periodo comprendido entre el 01/01/2015 y el 31/07/2015</t>
  </si>
  <si>
    <t>La distribución por concepto de Derecho de Vigencia y Penalidad, es de periodicidad mensual y efectivamente pagado en el año. Cifras al 31 Jul 2015.</t>
  </si>
  <si>
    <t xml:space="preserve">La distribución por concepto de Derecho de Vigencia y Penalidad, es de periodicidad mensual y efectivamente pagado en el año. </t>
  </si>
  <si>
    <t>La distribución por concepto de Derecho de Vigencia y Penalidad, es de periodicidad mensual y efectivamente pagado en el año.</t>
  </si>
  <si>
    <t>Set.</t>
  </si>
  <si>
    <t>AGO</t>
  </si>
  <si>
    <t>SET</t>
  </si>
  <si>
    <t>BENEFICIO</t>
  </si>
  <si>
    <t>OCT</t>
  </si>
  <si>
    <t>Fuente: INGEMMET. Elaboración MEM.</t>
  </si>
  <si>
    <t>ALMACENAMIENTO</t>
  </si>
  <si>
    <t>Tabla 9.1:</t>
  </si>
  <si>
    <t>CANTIDAD DE SOLICITUDES DE PETITORIOS MINEROS A NIVEL NACIONAL</t>
  </si>
  <si>
    <t>NOV</t>
  </si>
  <si>
    <t>DIC</t>
  </si>
  <si>
    <t>Tabla 9.2:</t>
  </si>
  <si>
    <t>CANTIDAD DE TITULOS OTORGADOS POR INGEMMET</t>
  </si>
  <si>
    <t>Tabla 9.3:</t>
  </si>
  <si>
    <t>Tipo Cambio *</t>
  </si>
  <si>
    <t>Variación respecto al mes anterior</t>
  </si>
  <si>
    <t>Mes</t>
  </si>
  <si>
    <t>MINERA LAS BAMBAS S.A.</t>
  </si>
  <si>
    <t>COMPAÑIA MINERA ATACOCHA S.A.A.</t>
  </si>
  <si>
    <t>PAN AMERICAN SILVER HUARON S.A.</t>
  </si>
  <si>
    <t>g finos</t>
  </si>
  <si>
    <t>kg finos</t>
  </si>
  <si>
    <t>ORO / g finos</t>
  </si>
  <si>
    <t>PLATA / KG FINOS</t>
  </si>
  <si>
    <t>AÑOS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</si>
  <si>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</si>
  <si>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</si>
  <si>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</si>
  <si>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</si>
  <si>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</si>
  <si>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</si>
  <si>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>HIERRO</t>
  </si>
  <si>
    <t xml:space="preserve">MOLIBDENO </t>
  </si>
  <si>
    <t>Ctvs.US$/lb</t>
  </si>
  <si>
    <t>US$/Oz.tr.</t>
  </si>
  <si>
    <t>US$/tm</t>
  </si>
  <si>
    <t>US$/lb</t>
  </si>
  <si>
    <t xml:space="preserve">A/ Precios de Exportación   </t>
  </si>
  <si>
    <t xml:space="preserve">FUENTE:  BCRP, Reuters, Estadisticas Internacionales del FMI </t>
  </si>
  <si>
    <t xml:space="preserve">A/ Export Value  </t>
  </si>
  <si>
    <t>FUENTE: BCRP, Reuters, International Statistics of the International Monetary Fund</t>
  </si>
  <si>
    <t>Enero</t>
  </si>
  <si>
    <t>Febrero</t>
  </si>
  <si>
    <t xml:space="preserve">Export. Met.  </t>
  </si>
  <si>
    <t>Minerales no metálicos</t>
  </si>
  <si>
    <t>Sidero-metalúrgicos y joyería</t>
  </si>
  <si>
    <t>Metal-mecánicos</t>
  </si>
  <si>
    <t>Petróleo y gas natural</t>
  </si>
  <si>
    <t>Agrícolas</t>
  </si>
  <si>
    <t>Agropecuarios</t>
  </si>
  <si>
    <t>Textiles</t>
  </si>
  <si>
    <t>Maderas y papeles</t>
  </si>
  <si>
    <t>COMPAÑIA MINERA PODEROSA S.A.</t>
  </si>
  <si>
    <t>* Promedio del Cambio Interbancario</t>
  </si>
  <si>
    <t>11</t>
  </si>
  <si>
    <t>AREA NATURAL</t>
  </si>
  <si>
    <t>CLASIFICACION DIVERSA (gasoductos, oleoductos, ecosistemas frágiles, otros)</t>
  </si>
  <si>
    <t>AREA NATURAL_AMORTIGUAMIENTO</t>
  </si>
  <si>
    <t>ZONAS ARQUEOLOGICAS</t>
  </si>
  <si>
    <t>AREAS DE DEFENSA NACIONAL</t>
  </si>
  <si>
    <t>AREAS DE NO ADMISION DE PETITORIOS</t>
  </si>
  <si>
    <t>PROPUESTA DE AREA NATURAL</t>
  </si>
  <si>
    <t>POSIBLE AREA URBANA</t>
  </si>
  <si>
    <t xml:space="preserve">ZONA URBANA </t>
  </si>
  <si>
    <t>Nd:  No Disponible a la fecha</t>
  </si>
  <si>
    <t>Millones US$</t>
  </si>
  <si>
    <t>(Soles por U.S. dólar)</t>
  </si>
  <si>
    <t xml:space="preserve">Var. % mensual </t>
  </si>
  <si>
    <t>(Var % anualizadas)</t>
  </si>
  <si>
    <t>Fuente: Banco Central de Reserva del Perú / Elaborado por MINEM.</t>
  </si>
  <si>
    <t>Químicos</t>
  </si>
  <si>
    <t>Pesqueros (Export. No Trad.)</t>
  </si>
  <si>
    <t>Pesqueros (Export. Trad.)</t>
  </si>
  <si>
    <t>HIERRO / TMF</t>
  </si>
  <si>
    <t>ESTAÑO / TMF</t>
  </si>
  <si>
    <t>SHOUGANG HIERRO PERU S.A.A.</t>
  </si>
  <si>
    <t>MINSUR S.A.</t>
  </si>
  <si>
    <t>Información Preliminar</t>
  </si>
  <si>
    <t>PIURA</t>
  </si>
  <si>
    <t>COMPAÑIA MINERA CHUNGAR S.A.C.</t>
  </si>
  <si>
    <t>Set</t>
  </si>
  <si>
    <t>Mineros Metálicos</t>
  </si>
  <si>
    <t>PRINCIPALES PRODUCTOS METÁLICOS (Millones de US$ Part %)</t>
  </si>
  <si>
    <t>Tabla 03.3</t>
  </si>
  <si>
    <t>Tabla 03.4</t>
  </si>
  <si>
    <t>Productos Metálicos</t>
  </si>
  <si>
    <t xml:space="preserve">Tabla 01  </t>
  </si>
  <si>
    <t>MOLIBDENO / TMF</t>
  </si>
  <si>
    <t>TOTAL EXPORTACIONES MINERAS</t>
  </si>
  <si>
    <t xml:space="preserve">Feb. </t>
  </si>
  <si>
    <t xml:space="preserve">Abr. </t>
  </si>
  <si>
    <t>LME</t>
  </si>
  <si>
    <t>LMB</t>
  </si>
  <si>
    <t>London Fix</t>
  </si>
  <si>
    <t>203,36</t>
  </si>
  <si>
    <t>184,24</t>
  </si>
  <si>
    <t>222,09</t>
  </si>
  <si>
    <t>385,95</t>
  </si>
  <si>
    <t>334,53</t>
  </si>
  <si>
    <t>397,99</t>
  </si>
  <si>
    <t>660,73</t>
  </si>
  <si>
    <t>839,08</t>
  </si>
  <si>
    <t>616,56</t>
  </si>
  <si>
    <t>927,47</t>
  </si>
  <si>
    <t>1180,31</t>
  </si>
  <si>
    <t>956,78</t>
  </si>
  <si>
    <t>1011,70</t>
  </si>
  <si>
    <t>993,03</t>
  </si>
  <si>
    <t>728,93</t>
  </si>
  <si>
    <t>816,74</t>
  </si>
  <si>
    <t>TSI</t>
  </si>
  <si>
    <t>US Market</t>
  </si>
  <si>
    <t>RECAUDACION POR RÉGIMEN TRIBUTARIO DE LA MINERÍA</t>
  </si>
  <si>
    <t>TITULOS OTORGADAS POR INGEMMET (HECTAREAS)</t>
  </si>
  <si>
    <t>TOTAL EXPORTACIONES NACIONALES</t>
  </si>
  <si>
    <t>ACUM ENERO</t>
  </si>
  <si>
    <t>COMPAÑIA MINERA SAN IGNACIO DE MOROCOCHA S.A.A.</t>
  </si>
  <si>
    <t>nd</t>
  </si>
  <si>
    <t>Feb</t>
  </si>
  <si>
    <t>Disponible 20 de Abril - BCRP</t>
  </si>
  <si>
    <t>Disponible 06 de Abril - BCRP</t>
  </si>
  <si>
    <t>Acum. Ene</t>
  </si>
  <si>
    <t>ene</t>
  </si>
  <si>
    <t>1995 - 2017: COTIZACIÓN DE PRINCIPALES PRODUCTOS MINEROS (A)   - PROMEDIO ANUAL</t>
  </si>
  <si>
    <t>ACTIVIDAD MINERA - FEBRERO 2017</t>
  </si>
  <si>
    <t>ÁREAS RESTRINGIDAS A LA MINERÍA / FEBRERO 2017</t>
  </si>
  <si>
    <t>Variación Acumulada / Enero - Febrero</t>
  </si>
  <si>
    <t>Variación Interanual / Febrero</t>
  </si>
  <si>
    <t>MINERA LA ZANJA S.R.L.</t>
  </si>
  <si>
    <t>MINERA BATEAS S.A.C.</t>
  </si>
  <si>
    <t>COMPAÑIA MINERA CASAPALCA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</si>
</sst>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_ ;\-#,##0\ "/>
    <numFmt numFmtId="167" formatCode="#,##0.0"/>
    <numFmt numFmtId="168" formatCode="_(* #,##0.00_);_(* \(#,##0.00\);_(* &quot;-&quot;??_);_(@_)"/>
    <numFmt numFmtId="169" formatCode="_([$€]\ * #,##0.00_);_([$€]\ * \(#,##0.00\);_([$€]\ * &quot;-&quot;??_);_(@_)"/>
    <numFmt numFmtId="170" formatCode="_-* #,##0.00\ _P_t_s_-;\-* #,##0.00\ _P_t_s_-;_-* &quot;-&quot;??\ _P_t_s_-;_-@_-"/>
    <numFmt numFmtId="171" formatCode="_-* #,##0.00\ [$€]_-;\-* #,##0.00\ [$€]_-;_-* &quot;-&quot;??\ [$€]_-;_-@_-"/>
    <numFmt numFmtId="172" formatCode="_ * #,##0.0_ ;_ * \-#,##0.0_ ;_ * &quot;-&quot;??_ ;_ @_ "/>
    <numFmt numFmtId="173" formatCode="0.0%"/>
    <numFmt numFmtId="174" formatCode="0.0"/>
    <numFmt numFmtId="175" formatCode="0.000%"/>
    <numFmt numFmtId="176" formatCode="General_)"/>
    <numFmt numFmtId="177" formatCode="_ * #,##0.0000_ ;_ * \-#,##0.0000_ ;_ * &quot;-&quot;??_ ;_ @_ "/>
    <numFmt numFmtId="178" formatCode="#,##0.00_ ;\-#,##0.00\ "/>
    <numFmt numFmtId="179" formatCode="0.0000%"/>
  </numFmts>
  <fonts count="5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1"/>
      <color theme="0" tint="-0.499984740745262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7"/>
      <color indexed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color theme="1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7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167447"/>
      </left>
      <right/>
      <top style="medium">
        <color rgb="FF167447"/>
      </top>
      <bottom/>
      <diagonal/>
    </border>
    <border>
      <left/>
      <right style="medium">
        <color rgb="FF167447"/>
      </right>
      <top style="medium">
        <color rgb="FF167447"/>
      </top>
      <bottom/>
      <diagonal/>
    </border>
    <border>
      <left style="medium">
        <color rgb="FF167447"/>
      </left>
      <right/>
      <top style="mediumDashed">
        <color rgb="FF167447"/>
      </top>
      <bottom/>
      <diagonal/>
    </border>
    <border>
      <left/>
      <right style="mediumDashed">
        <color rgb="FF167447"/>
      </right>
      <top style="mediumDashed">
        <color rgb="FF167447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3">
    <xf numFmtId="0" fontId="0" fillId="0" borderId="0"/>
    <xf numFmtId="0" fontId="3" fillId="2" borderId="0">
      <alignment horizontal="left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24" fillId="0" borderId="0"/>
    <xf numFmtId="0" fontId="25" fillId="8" borderId="0" applyNumberFormat="0" applyBorder="0" applyAlignment="0" applyProtection="0"/>
    <xf numFmtId="0" fontId="26" fillId="20" borderId="20" applyNumberFormat="0" applyAlignment="0" applyProtection="0"/>
    <xf numFmtId="0" fontId="27" fillId="21" borderId="21" applyNumberFormat="0" applyAlignment="0" applyProtection="0"/>
    <xf numFmtId="0" fontId="28" fillId="0" borderId="22" applyNumberFormat="0" applyFill="0" applyAlignment="0" applyProtection="0"/>
    <xf numFmtId="0" fontId="29" fillId="22" borderId="23">
      <alignment wrapText="1"/>
    </xf>
    <xf numFmtId="168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32" fillId="11" borderId="20" applyNumberFormat="0" applyAlignment="0" applyProtection="0"/>
    <xf numFmtId="169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3" fillId="7" borderId="0" applyNumberFormat="0" applyBorder="0" applyAlignment="0" applyProtection="0"/>
    <xf numFmtId="43" fontId="30" fillId="0" borderId="0" applyFont="0" applyFill="0" applyBorder="0" applyAlignment="0" applyProtection="0"/>
    <xf numFmtId="0" fontId="34" fillId="27" borderId="0" applyNumberFormat="0" applyBorder="0" applyAlignment="0" applyProtection="0"/>
    <xf numFmtId="0" fontId="21" fillId="0" borderId="0"/>
    <xf numFmtId="0" fontId="9" fillId="0" borderId="0"/>
    <xf numFmtId="0" fontId="20" fillId="0" borderId="0"/>
    <xf numFmtId="0" fontId="22" fillId="0" borderId="0"/>
    <xf numFmtId="0" fontId="9" fillId="0" borderId="0"/>
    <xf numFmtId="0" fontId="19" fillId="0" borderId="0"/>
    <xf numFmtId="0" fontId="30" fillId="0" borderId="0"/>
    <xf numFmtId="0" fontId="30" fillId="28" borderId="24" applyNumberFormat="0" applyFont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20" borderId="2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39" fillId="0" borderId="27" applyNumberFormat="0" applyFill="0" applyAlignment="0" applyProtection="0"/>
    <xf numFmtId="0" fontId="31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9" applyNumberFormat="0" applyFill="0" applyAlignment="0" applyProtection="0"/>
    <xf numFmtId="170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9" fillId="0" borderId="0"/>
    <xf numFmtId="0" fontId="4" fillId="0" borderId="0"/>
    <xf numFmtId="0" fontId="9" fillId="28" borderId="24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2" fillId="0" borderId="0"/>
    <xf numFmtId="171" fontId="19" fillId="0" borderId="0" applyFont="0" applyFill="0" applyBorder="0" applyAlignment="0" applyProtection="0"/>
    <xf numFmtId="0" fontId="19" fillId="0" borderId="0"/>
    <xf numFmtId="0" fontId="1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9" fillId="0" borderId="0"/>
    <xf numFmtId="0" fontId="43" fillId="0" borderId="0"/>
    <xf numFmtId="170" fontId="43" fillId="0" borderId="0" applyFont="0" applyFill="0" applyBorder="0" applyAlignment="0" applyProtection="0"/>
    <xf numFmtId="176" fontId="50" fillId="0" borderId="0"/>
    <xf numFmtId="176" fontId="51" fillId="0" borderId="0"/>
    <xf numFmtId="176" fontId="52" fillId="0" borderId="0"/>
    <xf numFmtId="176" fontId="53" fillId="33" borderId="0"/>
    <xf numFmtId="176" fontId="54" fillId="0" borderId="0"/>
    <xf numFmtId="170" fontId="9" fillId="0" borderId="0" applyFont="0" applyFill="0" applyBorder="0" applyAlignment="0" applyProtection="0"/>
  </cellStyleXfs>
  <cellXfs count="337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1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1">
      <alignment horizontal="left"/>
    </xf>
    <xf numFmtId="0" fontId="2" fillId="2" borderId="0" xfId="1" applyFont="1">
      <alignment horizontal="left"/>
    </xf>
    <xf numFmtId="0" fontId="3" fillId="2" borderId="0" xfId="1" applyAlignment="1">
      <alignment horizontal="center"/>
    </xf>
    <xf numFmtId="0" fontId="2" fillId="2" borderId="0" xfId="1" applyFont="1" applyAlignment="1">
      <alignment horizontal="center"/>
    </xf>
    <xf numFmtId="3" fontId="3" fillId="2" borderId="0" xfId="1" applyNumberFormat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1" applyFont="1" applyBorder="1" applyAlignment="1">
      <alignment horizontal="center"/>
    </xf>
    <xf numFmtId="3" fontId="2" fillId="2" borderId="1" xfId="1" applyNumberFormat="1" applyFont="1" applyBorder="1" applyAlignment="1">
      <alignment horizontal="center"/>
    </xf>
    <xf numFmtId="4" fontId="3" fillId="2" borderId="0" xfId="1" applyNumberFormat="1" applyAlignment="1">
      <alignment horizontal="center"/>
    </xf>
    <xf numFmtId="0" fontId="5" fillId="3" borderId="0" xfId="1" applyFont="1" applyFill="1" applyAlignment="1">
      <alignment horizontal="center"/>
    </xf>
    <xf numFmtId="0" fontId="7" fillId="2" borderId="2" xfId="1" applyFont="1" applyBorder="1" applyAlignment="1">
      <alignment horizontal="center"/>
    </xf>
    <xf numFmtId="10" fontId="3" fillId="2" borderId="0" xfId="3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6" fontId="3" fillId="2" borderId="0" xfId="2" applyNumberFormat="1" applyFont="1" applyFill="1" applyAlignment="1">
      <alignment horizontal="center"/>
    </xf>
    <xf numFmtId="3" fontId="3" fillId="2" borderId="0" xfId="2" applyNumberFormat="1" applyFont="1" applyFill="1" applyAlignment="1">
      <alignment horizontal="center"/>
    </xf>
    <xf numFmtId="3" fontId="3" fillId="2" borderId="0" xfId="1" applyNumberFormat="1" applyBorder="1" applyAlignment="1">
      <alignment horizontal="center"/>
    </xf>
    <xf numFmtId="0" fontId="2" fillId="2" borderId="16" xfId="1" applyFont="1" applyBorder="1" applyAlignment="1">
      <alignment horizontal="center"/>
    </xf>
    <xf numFmtId="3" fontId="3" fillId="2" borderId="7" xfId="1" applyNumberFormat="1" applyBorder="1" applyAlignment="1">
      <alignment horizontal="center"/>
    </xf>
    <xf numFmtId="0" fontId="3" fillId="2" borderId="0" xfId="1" applyBorder="1" applyAlignment="1">
      <alignment horizontal="center"/>
    </xf>
    <xf numFmtId="0" fontId="3" fillId="2" borderId="7" xfId="1" applyBorder="1" applyAlignment="1">
      <alignment horizontal="center"/>
    </xf>
    <xf numFmtId="0" fontId="3" fillId="2" borderId="0" xfId="1" applyFill="1" applyAlignment="1">
      <alignment horizontal="center"/>
    </xf>
    <xf numFmtId="0" fontId="5" fillId="2" borderId="0" xfId="1" applyFont="1" applyFill="1" applyAlignment="1">
      <alignment horizontal="center"/>
    </xf>
    <xf numFmtId="0" fontId="3" fillId="2" borderId="0" xfId="1" applyFill="1">
      <alignment horizontal="left"/>
    </xf>
    <xf numFmtId="0" fontId="3" fillId="2" borderId="0" xfId="1" applyAlignment="1"/>
    <xf numFmtId="0" fontId="1" fillId="2" borderId="0" xfId="0" applyFont="1" applyFill="1" applyAlignment="1"/>
    <xf numFmtId="0" fontId="2" fillId="2" borderId="1" xfId="1" applyFont="1" applyBorder="1" applyAlignment="1"/>
    <xf numFmtId="3" fontId="3" fillId="2" borderId="0" xfId="1" applyNumberFormat="1" applyAlignment="1">
      <alignment horizontal="right"/>
    </xf>
    <xf numFmtId="3" fontId="2" fillId="2" borderId="1" xfId="1" applyNumberFormat="1" applyFont="1" applyBorder="1" applyAlignment="1">
      <alignment horizontal="right"/>
    </xf>
    <xf numFmtId="10" fontId="0" fillId="2" borderId="0" xfId="3" applyNumberFormat="1" applyFont="1" applyFill="1"/>
    <xf numFmtId="3" fontId="0" fillId="2" borderId="0" xfId="0" applyNumberFormat="1" applyFill="1"/>
    <xf numFmtId="0" fontId="1" fillId="2" borderId="1" xfId="0" applyFont="1" applyFill="1" applyBorder="1"/>
    <xf numFmtId="3" fontId="1" fillId="2" borderId="1" xfId="0" applyNumberFormat="1" applyFont="1" applyFill="1" applyBorder="1"/>
    <xf numFmtId="10" fontId="1" fillId="2" borderId="1" xfId="3" applyNumberFormat="1" applyFont="1" applyFill="1" applyBorder="1"/>
    <xf numFmtId="0" fontId="8" fillId="2" borderId="0" xfId="0" applyFont="1" applyFill="1"/>
    <xf numFmtId="3" fontId="8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13" fillId="5" borderId="0" xfId="0" applyFont="1" applyFill="1"/>
    <xf numFmtId="0" fontId="11" fillId="2" borderId="0" xfId="1" applyFont="1" applyAlignment="1">
      <alignment horizontal="left"/>
    </xf>
    <xf numFmtId="0" fontId="14" fillId="5" borderId="0" xfId="0" applyFont="1" applyFill="1" applyAlignment="1">
      <alignment horizontal="center"/>
    </xf>
    <xf numFmtId="0" fontId="11" fillId="2" borderId="0" xfId="1" applyFont="1" applyAlignment="1">
      <alignment horizontal="center"/>
    </xf>
    <xf numFmtId="0" fontId="11" fillId="2" borderId="0" xfId="0" applyFont="1" applyFill="1" applyBorder="1" applyAlignment="1">
      <alignment horizontal="left"/>
    </xf>
    <xf numFmtId="4" fontId="14" fillId="5" borderId="0" xfId="0" applyNumberFormat="1" applyFont="1" applyFill="1" applyAlignment="1">
      <alignment horizontal="center"/>
    </xf>
    <xf numFmtId="0" fontId="11" fillId="2" borderId="0" xfId="0" applyFont="1" applyFill="1"/>
    <xf numFmtId="0" fontId="11" fillId="2" borderId="0" xfId="1" applyFont="1">
      <alignment horizontal="left"/>
    </xf>
    <xf numFmtId="0" fontId="15" fillId="2" borderId="0" xfId="1" applyFont="1">
      <alignment horizontal="left"/>
    </xf>
    <xf numFmtId="0" fontId="12" fillId="2" borderId="0" xfId="1" applyFont="1">
      <alignment horizontal="left"/>
    </xf>
    <xf numFmtId="0" fontId="11" fillId="2" borderId="0" xfId="0" applyFont="1" applyFill="1" applyBorder="1" applyAlignment="1">
      <alignment horizontal="center"/>
    </xf>
    <xf numFmtId="0" fontId="15" fillId="2" borderId="0" xfId="1" applyFont="1" applyAlignment="1">
      <alignment horizontal="center"/>
    </xf>
    <xf numFmtId="0" fontId="11" fillId="2" borderId="0" xfId="1" applyFont="1" applyAlignment="1"/>
    <xf numFmtId="4" fontId="11" fillId="2" borderId="0" xfId="1" applyNumberFormat="1" applyFont="1" applyAlignment="1">
      <alignment horizontal="center"/>
    </xf>
    <xf numFmtId="4" fontId="3" fillId="2" borderId="0" xfId="1" applyNumberFormat="1">
      <alignment horizontal="left"/>
    </xf>
    <xf numFmtId="3" fontId="3" fillId="2" borderId="0" xfId="1" applyNumberFormat="1" applyAlignment="1">
      <alignment horizontal="left"/>
    </xf>
    <xf numFmtId="3" fontId="2" fillId="2" borderId="1" xfId="1" applyNumberFormat="1" applyFont="1" applyBorder="1" applyAlignment="1">
      <alignment horizontal="left"/>
    </xf>
    <xf numFmtId="10" fontId="2" fillId="2" borderId="1" xfId="3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2" fillId="2" borderId="0" xfId="0" applyFont="1" applyFill="1"/>
    <xf numFmtId="0" fontId="12" fillId="2" borderId="0" xfId="1" applyFont="1" applyAlignment="1">
      <alignment horizontal="center"/>
    </xf>
    <xf numFmtId="0" fontId="10" fillId="2" borderId="0" xfId="1" applyFont="1" applyAlignment="1">
      <alignment horizontal="left"/>
    </xf>
    <xf numFmtId="0" fontId="10" fillId="2" borderId="0" xfId="1" applyFont="1" applyAlignment="1">
      <alignment horizontal="center"/>
    </xf>
    <xf numFmtId="0" fontId="10" fillId="2" borderId="0" xfId="1" applyFont="1">
      <alignment horizontal="left"/>
    </xf>
    <xf numFmtId="0" fontId="11" fillId="2" borderId="0" xfId="1" applyFont="1" applyFill="1" applyAlignment="1">
      <alignment horizontal="left"/>
    </xf>
    <xf numFmtId="3" fontId="2" fillId="2" borderId="0" xfId="1" applyNumberFormat="1" applyFont="1" applyBorder="1" applyAlignment="1">
      <alignment horizontal="center"/>
    </xf>
    <xf numFmtId="10" fontId="2" fillId="2" borderId="0" xfId="3" applyNumberFormat="1" applyFont="1" applyFill="1" applyBorder="1" applyAlignment="1">
      <alignment horizontal="center"/>
    </xf>
    <xf numFmtId="3" fontId="11" fillId="2" borderId="0" xfId="1" applyNumberFormat="1" applyFont="1" applyBorder="1" applyAlignment="1">
      <alignment horizontal="left"/>
    </xf>
    <xf numFmtId="4" fontId="12" fillId="2" borderId="0" xfId="1" applyNumberFormat="1" applyFont="1" applyAlignment="1">
      <alignment horizontal="center"/>
    </xf>
    <xf numFmtId="4" fontId="15" fillId="2" borderId="0" xfId="1" applyNumberFormat="1" applyFont="1" applyAlignment="1">
      <alignment horizontal="center"/>
    </xf>
    <xf numFmtId="0" fontId="15" fillId="2" borderId="0" xfId="1" applyFont="1" applyBorder="1" applyAlignment="1">
      <alignment horizontal="center"/>
    </xf>
    <xf numFmtId="0" fontId="16" fillId="2" borderId="0" xfId="0" applyFont="1" applyFill="1"/>
    <xf numFmtId="0" fontId="18" fillId="2" borderId="0" xfId="1" applyFont="1">
      <alignment horizontal="left"/>
    </xf>
    <xf numFmtId="167" fontId="3" fillId="2" borderId="0" xfId="1" applyNumberFormat="1" applyAlignment="1">
      <alignment horizontal="center"/>
    </xf>
    <xf numFmtId="0" fontId="10" fillId="2" borderId="0" xfId="0" applyFont="1" applyFill="1" applyAlignment="1"/>
    <xf numFmtId="167" fontId="3" fillId="2" borderId="18" xfId="1" applyNumberFormat="1" applyBorder="1" applyAlignment="1">
      <alignment horizontal="center"/>
    </xf>
    <xf numFmtId="167" fontId="3" fillId="2" borderId="19" xfId="1" applyNumberFormat="1" applyBorder="1" applyAlignment="1">
      <alignment horizontal="center"/>
    </xf>
    <xf numFmtId="167" fontId="3" fillId="2" borderId="17" xfId="1" applyNumberFormat="1" applyBorder="1" applyAlignment="1">
      <alignment horizontal="center"/>
    </xf>
    <xf numFmtId="0" fontId="5" fillId="4" borderId="34" xfId="1" applyFont="1" applyFill="1" applyBorder="1" applyAlignment="1">
      <alignment horizontal="center"/>
    </xf>
    <xf numFmtId="3" fontId="3" fillId="2" borderId="31" xfId="2" applyNumberFormat="1" applyFont="1" applyFill="1" applyBorder="1" applyAlignment="1">
      <alignment horizontal="center"/>
    </xf>
    <xf numFmtId="3" fontId="3" fillId="2" borderId="30" xfId="2" applyNumberFormat="1" applyFont="1" applyFill="1" applyBorder="1" applyAlignment="1">
      <alignment horizontal="center"/>
    </xf>
    <xf numFmtId="167" fontId="3" fillId="2" borderId="0" xfId="1" applyNumberFormat="1" applyAlignment="1">
      <alignment horizontal="left"/>
    </xf>
    <xf numFmtId="3" fontId="3" fillId="2" borderId="33" xfId="2" applyNumberFormat="1" applyFont="1" applyFill="1" applyBorder="1" applyAlignment="1">
      <alignment horizontal="center"/>
    </xf>
    <xf numFmtId="3" fontId="3" fillId="2" borderId="32" xfId="2" applyNumberFormat="1" applyFont="1" applyFill="1" applyBorder="1" applyAlignment="1">
      <alignment horizontal="center"/>
    </xf>
    <xf numFmtId="3" fontId="3" fillId="2" borderId="35" xfId="2" applyNumberFormat="1" applyFont="1" applyFill="1" applyBorder="1" applyAlignment="1">
      <alignment horizontal="center"/>
    </xf>
    <xf numFmtId="3" fontId="3" fillId="2" borderId="36" xfId="2" applyNumberFormat="1" applyFont="1" applyFill="1" applyBorder="1" applyAlignment="1">
      <alignment horizontal="center"/>
    </xf>
    <xf numFmtId="0" fontId="2" fillId="2" borderId="10" xfId="1" applyFont="1" applyBorder="1" applyAlignment="1">
      <alignment horizontal="center"/>
    </xf>
    <xf numFmtId="3" fontId="3" fillId="2" borderId="6" xfId="1" applyNumberFormat="1" applyBorder="1" applyAlignment="1">
      <alignment horizontal="center"/>
    </xf>
    <xf numFmtId="3" fontId="2" fillId="2" borderId="37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3" fontId="2" fillId="2" borderId="38" xfId="1" applyNumberFormat="1" applyFont="1" applyBorder="1" applyAlignment="1">
      <alignment horizontal="center"/>
    </xf>
    <xf numFmtId="3" fontId="3" fillId="2" borderId="39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left"/>
    </xf>
    <xf numFmtId="10" fontId="3" fillId="2" borderId="39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5" fillId="2" borderId="0" xfId="1" applyFont="1" applyFill="1" applyAlignment="1"/>
    <xf numFmtId="1" fontId="3" fillId="2" borderId="7" xfId="1" applyNumberFormat="1" applyFill="1" applyBorder="1" applyAlignment="1">
      <alignment horizontal="center"/>
    </xf>
    <xf numFmtId="3" fontId="44" fillId="2" borderId="0" xfId="0" applyNumberFormat="1" applyFont="1" applyFill="1" applyBorder="1" applyAlignment="1">
      <alignment horizontal="left" vertical="center"/>
    </xf>
    <xf numFmtId="3" fontId="0" fillId="2" borderId="1" xfId="0" applyNumberFormat="1" applyFill="1" applyBorder="1"/>
    <xf numFmtId="0" fontId="0" fillId="2" borderId="1" xfId="0" applyFill="1" applyBorder="1"/>
    <xf numFmtId="10" fontId="0" fillId="2" borderId="1" xfId="3" applyNumberFormat="1" applyFont="1" applyFill="1" applyBorder="1"/>
    <xf numFmtId="0" fontId="5" fillId="4" borderId="0" xfId="1" applyFont="1" applyFill="1" applyAlignment="1">
      <alignment horizontal="center"/>
    </xf>
    <xf numFmtId="0" fontId="45" fillId="2" borderId="0" xfId="0" applyFont="1" applyFill="1"/>
    <xf numFmtId="3" fontId="16" fillId="2" borderId="0" xfId="1" applyNumberFormat="1" applyFont="1" applyFill="1" applyAlignment="1">
      <alignment horizontal="center"/>
    </xf>
    <xf numFmtId="0" fontId="16" fillId="2" borderId="0" xfId="1" applyFont="1" applyFill="1">
      <alignment horizontal="left"/>
    </xf>
    <xf numFmtId="0" fontId="45" fillId="2" borderId="0" xfId="0" applyFont="1" applyFill="1" applyAlignment="1">
      <alignment horizontal="left"/>
    </xf>
    <xf numFmtId="0" fontId="46" fillId="2" borderId="0" xfId="1" applyFont="1" applyFill="1" applyAlignment="1">
      <alignment horizontal="left"/>
    </xf>
    <xf numFmtId="3" fontId="46" fillId="2" borderId="0" xfId="1" applyNumberFormat="1" applyFont="1" applyFill="1" applyAlignment="1">
      <alignment horizontal="center"/>
    </xf>
    <xf numFmtId="0" fontId="46" fillId="2" borderId="0" xfId="1" applyFont="1" applyFill="1">
      <alignment horizontal="left"/>
    </xf>
    <xf numFmtId="0" fontId="17" fillId="4" borderId="0" xfId="1" applyFont="1" applyFill="1" applyAlignment="1">
      <alignment horizontal="left"/>
    </xf>
    <xf numFmtId="1" fontId="17" fillId="4" borderId="0" xfId="1" applyNumberFormat="1" applyFont="1" applyFill="1" applyAlignment="1">
      <alignment horizontal="center"/>
    </xf>
    <xf numFmtId="3" fontId="17" fillId="4" borderId="0" xfId="1" applyNumberFormat="1" applyFont="1" applyFill="1" applyAlignment="1">
      <alignment horizontal="center"/>
    </xf>
    <xf numFmtId="0" fontId="17" fillId="2" borderId="0" xfId="1" applyFont="1" applyFill="1" applyAlignment="1">
      <alignment horizontal="left"/>
    </xf>
    <xf numFmtId="1" fontId="17" fillId="2" borderId="0" xfId="1" applyNumberFormat="1" applyFont="1" applyFill="1" applyAlignment="1">
      <alignment horizontal="center"/>
    </xf>
    <xf numFmtId="3" fontId="17" fillId="2" borderId="0" xfId="1" applyNumberFormat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3" fontId="16" fillId="2" borderId="12" xfId="1" applyNumberFormat="1" applyFont="1" applyFill="1" applyBorder="1" applyAlignment="1">
      <alignment horizontal="center"/>
    </xf>
    <xf numFmtId="3" fontId="16" fillId="2" borderId="13" xfId="1" applyNumberFormat="1" applyFont="1" applyFill="1" applyBorder="1" applyAlignment="1">
      <alignment horizontal="center"/>
    </xf>
    <xf numFmtId="3" fontId="16" fillId="2" borderId="14" xfId="1" applyNumberFormat="1" applyFont="1" applyFill="1" applyBorder="1" applyAlignment="1">
      <alignment horizontal="center"/>
    </xf>
    <xf numFmtId="3" fontId="16" fillId="2" borderId="15" xfId="1" applyNumberFormat="1" applyFont="1" applyFill="1" applyBorder="1" applyAlignment="1">
      <alignment horizontal="center"/>
    </xf>
    <xf numFmtId="3" fontId="16" fillId="2" borderId="0" xfId="1" applyNumberFormat="1" applyFont="1" applyFill="1" applyBorder="1" applyAlignment="1">
      <alignment horizontal="center"/>
    </xf>
    <xf numFmtId="0" fontId="45" fillId="2" borderId="2" xfId="1" applyFont="1" applyFill="1" applyBorder="1" applyAlignment="1">
      <alignment horizontal="left"/>
    </xf>
    <xf numFmtId="3" fontId="45" fillId="2" borderId="2" xfId="1" applyNumberFormat="1" applyFont="1" applyFill="1" applyBorder="1" applyAlignment="1">
      <alignment horizontal="center"/>
    </xf>
    <xf numFmtId="3" fontId="45" fillId="2" borderId="4" xfId="1" applyNumberFormat="1" applyFont="1" applyFill="1" applyBorder="1" applyAlignment="1">
      <alignment horizontal="center"/>
    </xf>
    <xf numFmtId="9" fontId="45" fillId="2" borderId="5" xfId="3" applyFont="1" applyFill="1" applyBorder="1" applyAlignment="1">
      <alignment horizontal="center"/>
    </xf>
    <xf numFmtId="10" fontId="45" fillId="2" borderId="2" xfId="3" applyNumberFormat="1" applyFont="1" applyFill="1" applyBorder="1" applyAlignment="1">
      <alignment horizontal="center"/>
    </xf>
    <xf numFmtId="165" fontId="16" fillId="2" borderId="0" xfId="2" applyNumberFormat="1" applyFont="1" applyFill="1" applyAlignment="1"/>
    <xf numFmtId="3" fontId="16" fillId="2" borderId="0" xfId="2" applyNumberFormat="1" applyFont="1" applyFill="1" applyAlignment="1">
      <alignment horizontal="center"/>
    </xf>
    <xf numFmtId="3" fontId="16" fillId="2" borderId="6" xfId="2" applyNumberFormat="1" applyFont="1" applyFill="1" applyBorder="1" applyAlignment="1">
      <alignment horizontal="center"/>
    </xf>
    <xf numFmtId="10" fontId="16" fillId="2" borderId="7" xfId="3" applyNumberFormat="1" applyFont="1" applyFill="1" applyBorder="1" applyAlignment="1">
      <alignment horizontal="center"/>
    </xf>
    <xf numFmtId="10" fontId="16" fillId="2" borderId="0" xfId="3" applyNumberFormat="1" applyFont="1" applyFill="1" applyAlignment="1">
      <alignment horizontal="center"/>
    </xf>
    <xf numFmtId="3" fontId="16" fillId="2" borderId="8" xfId="2" applyNumberFormat="1" applyFont="1" applyFill="1" applyBorder="1" applyAlignment="1">
      <alignment horizontal="center"/>
    </xf>
    <xf numFmtId="10" fontId="16" fillId="2" borderId="9" xfId="3" applyNumberFormat="1" applyFont="1" applyFill="1" applyBorder="1" applyAlignment="1">
      <alignment horizontal="center"/>
    </xf>
    <xf numFmtId="0" fontId="9" fillId="2" borderId="2" xfId="0" applyFont="1" applyFill="1" applyBorder="1"/>
    <xf numFmtId="0" fontId="16" fillId="2" borderId="0" xfId="1" applyFont="1" applyFill="1" applyBorder="1">
      <alignment horizontal="left"/>
    </xf>
    <xf numFmtId="1" fontId="9" fillId="2" borderId="41" xfId="0" applyNumberFormat="1" applyFont="1" applyFill="1" applyBorder="1"/>
    <xf numFmtId="3" fontId="45" fillId="2" borderId="5" xfId="1" applyNumberFormat="1" applyFont="1" applyFill="1" applyBorder="1" applyAlignment="1">
      <alignment horizontal="center"/>
    </xf>
    <xf numFmtId="3" fontId="16" fillId="2" borderId="10" xfId="2" applyNumberFormat="1" applyFont="1" applyFill="1" applyBorder="1" applyAlignment="1">
      <alignment horizontal="center"/>
    </xf>
    <xf numFmtId="10" fontId="16" fillId="2" borderId="11" xfId="3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1" applyFont="1" applyAlignment="1">
      <alignment horizontal="center"/>
    </xf>
    <xf numFmtId="0" fontId="3" fillId="2" borderId="0" xfId="1" applyFont="1">
      <alignment horizontal="left"/>
    </xf>
    <xf numFmtId="0" fontId="2" fillId="2" borderId="0" xfId="0" applyFont="1" applyFill="1" applyAlignment="1">
      <alignment horizontal="left"/>
    </xf>
    <xf numFmtId="3" fontId="3" fillId="2" borderId="0" xfId="1" applyNumberFormat="1" applyFont="1" applyAlignment="1">
      <alignment horizontal="center"/>
    </xf>
    <xf numFmtId="0" fontId="11" fillId="2" borderId="0" xfId="0" applyFont="1" applyFill="1" applyAlignment="1">
      <alignment horizontal="left"/>
    </xf>
    <xf numFmtId="0" fontId="2" fillId="2" borderId="0" xfId="1" applyFont="1" applyAlignment="1">
      <alignment horizontal="left"/>
    </xf>
    <xf numFmtId="0" fontId="3" fillId="2" borderId="0" xfId="1" applyFont="1" applyFill="1">
      <alignment horizontal="left"/>
    </xf>
    <xf numFmtId="4" fontId="3" fillId="2" borderId="0" xfId="0" applyNumberFormat="1" applyFont="1" applyFill="1" applyAlignment="1">
      <alignment horizontal="center"/>
    </xf>
    <xf numFmtId="0" fontId="20" fillId="0" borderId="0" xfId="47"/>
    <xf numFmtId="0" fontId="20" fillId="2" borderId="31" xfId="47" applyFill="1" applyBorder="1" applyAlignment="1">
      <alignment horizontal="center" vertical="center"/>
    </xf>
    <xf numFmtId="0" fontId="20" fillId="2" borderId="30" xfId="47" applyFill="1" applyBorder="1" applyAlignment="1">
      <alignment vertical="center"/>
    </xf>
    <xf numFmtId="170" fontId="20" fillId="2" borderId="30" xfId="65" applyNumberFormat="1" applyFont="1" applyFill="1" applyBorder="1" applyAlignment="1">
      <alignment horizontal="center" vertical="center"/>
    </xf>
    <xf numFmtId="170" fontId="20" fillId="2" borderId="17" xfId="65" applyNumberFormat="1" applyFont="1" applyFill="1" applyBorder="1" applyAlignment="1">
      <alignment horizontal="center" vertical="center"/>
    </xf>
    <xf numFmtId="0" fontId="20" fillId="2" borderId="40" xfId="47" applyFill="1" applyBorder="1" applyAlignment="1">
      <alignment horizontal="center" vertical="center"/>
    </xf>
    <xf numFmtId="0" fontId="20" fillId="2" borderId="0" xfId="47" applyFill="1" applyBorder="1" applyAlignment="1">
      <alignment vertical="center"/>
    </xf>
    <xf numFmtId="170" fontId="20" fillId="2" borderId="0" xfId="65" applyNumberFormat="1" applyFont="1" applyFill="1" applyBorder="1" applyAlignment="1">
      <alignment horizontal="center" vertical="center"/>
    </xf>
    <xf numFmtId="170" fontId="20" fillId="2" borderId="18" xfId="65" applyNumberFormat="1" applyFont="1" applyFill="1" applyBorder="1" applyAlignment="1">
      <alignment horizontal="center" vertical="center"/>
    </xf>
    <xf numFmtId="0" fontId="20" fillId="2" borderId="42" xfId="47" applyFill="1" applyBorder="1" applyAlignment="1">
      <alignment horizontal="center" vertical="center"/>
    </xf>
    <xf numFmtId="0" fontId="20" fillId="2" borderId="39" xfId="47" applyFill="1" applyBorder="1" applyAlignment="1">
      <alignment vertical="center"/>
    </xf>
    <xf numFmtId="170" fontId="20" fillId="2" borderId="39" xfId="65" applyNumberFormat="1" applyFont="1" applyFill="1" applyBorder="1" applyAlignment="1">
      <alignment horizontal="center" vertical="center"/>
    </xf>
    <xf numFmtId="170" fontId="20" fillId="2" borderId="19" xfId="65" applyNumberFormat="1" applyFont="1" applyFill="1" applyBorder="1" applyAlignment="1">
      <alignment horizontal="center" vertical="center"/>
    </xf>
    <xf numFmtId="0" fontId="20" fillId="2" borderId="1" xfId="47" applyFill="1" applyBorder="1" applyAlignment="1">
      <alignment horizontal="center" vertical="center"/>
    </xf>
    <xf numFmtId="0" fontId="20" fillId="2" borderId="1" xfId="47" applyFill="1" applyBorder="1" applyAlignment="1">
      <alignment vertical="center"/>
    </xf>
    <xf numFmtId="0" fontId="20" fillId="2" borderId="1" xfId="47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9" fontId="3" fillId="2" borderId="0" xfId="3" applyFont="1" applyFill="1" applyAlignment="1">
      <alignment horizontal="left"/>
    </xf>
    <xf numFmtId="9" fontId="10" fillId="2" borderId="0" xfId="3" applyFont="1" applyFill="1" applyAlignment="1">
      <alignment horizontal="left"/>
    </xf>
    <xf numFmtId="9" fontId="3" fillId="2" borderId="1" xfId="3" applyFont="1" applyFill="1" applyBorder="1" applyAlignment="1">
      <alignment horizontal="center"/>
    </xf>
    <xf numFmtId="9" fontId="11" fillId="2" borderId="0" xfId="3" applyFont="1" applyFill="1" applyAlignment="1">
      <alignment horizontal="left"/>
    </xf>
    <xf numFmtId="0" fontId="5" fillId="4" borderId="0" xfId="1" applyFont="1" applyFill="1" applyAlignment="1">
      <alignment horizontal="center"/>
    </xf>
    <xf numFmtId="3" fontId="16" fillId="2" borderId="0" xfId="1" applyNumberFormat="1" applyFont="1" applyFill="1">
      <alignment horizontal="left"/>
    </xf>
    <xf numFmtId="0" fontId="5" fillId="4" borderId="0" xfId="1" applyFont="1" applyFill="1" applyAlignment="1">
      <alignment horizontal="left"/>
    </xf>
    <xf numFmtId="0" fontId="18" fillId="4" borderId="0" xfId="1" applyFont="1" applyFill="1" applyAlignment="1">
      <alignment horizontal="left"/>
    </xf>
    <xf numFmtId="0" fontId="18" fillId="4" borderId="0" xfId="1" applyFont="1" applyFill="1" applyAlignment="1">
      <alignment horizontal="center"/>
    </xf>
    <xf numFmtId="3" fontId="3" fillId="30" borderId="0" xfId="1" applyNumberFormat="1" applyFill="1" applyAlignment="1">
      <alignment horizontal="left"/>
    </xf>
    <xf numFmtId="3" fontId="3" fillId="30" borderId="0" xfId="1" applyNumberFormat="1" applyFill="1" applyBorder="1" applyAlignment="1">
      <alignment horizontal="center"/>
    </xf>
    <xf numFmtId="0" fontId="5" fillId="4" borderId="0" xfId="1" applyFont="1" applyFill="1" applyAlignment="1"/>
    <xf numFmtId="0" fontId="5" fillId="4" borderId="0" xfId="1" applyNumberFormat="1" applyFont="1" applyFill="1" applyAlignment="1">
      <alignment horizontal="center"/>
    </xf>
    <xf numFmtId="0" fontId="8" fillId="4" borderId="0" xfId="0" applyFont="1" applyFill="1"/>
    <xf numFmtId="3" fontId="8" fillId="4" borderId="0" xfId="0" applyNumberFormat="1" applyFont="1" applyFill="1"/>
    <xf numFmtId="0" fontId="17" fillId="4" borderId="0" xfId="0" applyFont="1" applyFill="1"/>
    <xf numFmtId="3" fontId="17" fillId="4" borderId="0" xfId="0" applyNumberFormat="1" applyFont="1" applyFill="1" applyAlignment="1">
      <alignment horizontal="right"/>
    </xf>
    <xf numFmtId="0" fontId="17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1" fontId="3" fillId="30" borderId="6" xfId="1" applyNumberFormat="1" applyFill="1" applyBorder="1" applyAlignment="1">
      <alignment horizontal="center"/>
    </xf>
    <xf numFmtId="3" fontId="3" fillId="30" borderId="7" xfId="1" applyNumberFormat="1" applyFill="1" applyBorder="1" applyAlignment="1">
      <alignment horizontal="center"/>
    </xf>
    <xf numFmtId="0" fontId="5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5" fillId="4" borderId="2" xfId="1" applyFont="1" applyFill="1" applyBorder="1" applyAlignment="1">
      <alignment horizontal="center"/>
    </xf>
    <xf numFmtId="9" fontId="5" fillId="4" borderId="2" xfId="3" applyFont="1" applyFill="1" applyBorder="1" applyAlignment="1">
      <alignment horizontal="center"/>
    </xf>
    <xf numFmtId="0" fontId="48" fillId="31" borderId="0" xfId="47" applyFont="1" applyFill="1" applyAlignment="1">
      <alignment horizontal="center" vertical="center"/>
    </xf>
    <xf numFmtId="0" fontId="48" fillId="31" borderId="0" xfId="47" applyFont="1" applyFill="1" applyAlignment="1">
      <alignment vertical="center"/>
    </xf>
    <xf numFmtId="0" fontId="48" fillId="31" borderId="0" xfId="47" applyFont="1" applyFill="1" applyAlignment="1">
      <alignment horizontal="center" vertical="center" wrapText="1"/>
    </xf>
    <xf numFmtId="9" fontId="3" fillId="2" borderId="0" xfId="3" applyFont="1" applyFill="1" applyAlignment="1">
      <alignment horizontal="center"/>
    </xf>
    <xf numFmtId="0" fontId="1" fillId="0" borderId="0" xfId="0" applyFont="1"/>
    <xf numFmtId="0" fontId="8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165" fontId="0" fillId="0" borderId="0" xfId="2" applyNumberFormat="1" applyFont="1" applyAlignment="1">
      <alignment horizontal="center"/>
    </xf>
    <xf numFmtId="172" fontId="3" fillId="30" borderId="6" xfId="2" applyNumberFormat="1" applyFont="1" applyFill="1" applyBorder="1" applyAlignment="1">
      <alignment horizontal="center"/>
    </xf>
    <xf numFmtId="172" fontId="3" fillId="30" borderId="7" xfId="2" applyNumberFormat="1" applyFont="1" applyFill="1" applyBorder="1" applyAlignment="1">
      <alignment horizontal="center"/>
    </xf>
    <xf numFmtId="172" fontId="3" fillId="30" borderId="0" xfId="2" applyNumberFormat="1" applyFont="1" applyFill="1" applyBorder="1" applyAlignment="1">
      <alignment horizontal="center"/>
    </xf>
    <xf numFmtId="172" fontId="3" fillId="2" borderId="7" xfId="2" applyNumberFormat="1" applyFont="1" applyFill="1" applyBorder="1" applyAlignment="1">
      <alignment horizontal="center"/>
    </xf>
    <xf numFmtId="165" fontId="3" fillId="30" borderId="6" xfId="2" applyNumberFormat="1" applyFont="1" applyFill="1" applyBorder="1" applyAlignment="1">
      <alignment horizontal="center"/>
    </xf>
    <xf numFmtId="165" fontId="3" fillId="30" borderId="7" xfId="2" applyNumberFormat="1" applyFont="1" applyFill="1" applyBorder="1" applyAlignment="1">
      <alignment horizontal="center"/>
    </xf>
    <xf numFmtId="165" fontId="3" fillId="30" borderId="0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left"/>
    </xf>
    <xf numFmtId="165" fontId="2" fillId="2" borderId="38" xfId="2" applyNumberFormat="1" applyFont="1" applyFill="1" applyBorder="1" applyAlignment="1">
      <alignment horizontal="center"/>
    </xf>
    <xf numFmtId="0" fontId="5" fillId="4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17" fontId="3" fillId="2" borderId="0" xfId="1" applyNumberFormat="1" applyFont="1" applyAlignment="1">
      <alignment horizontal="center"/>
    </xf>
    <xf numFmtId="173" fontId="3" fillId="2" borderId="39" xfId="0" applyNumberFormat="1" applyFont="1" applyFill="1" applyBorder="1" applyAlignment="1">
      <alignment horizontal="center"/>
    </xf>
    <xf numFmtId="4" fontId="3" fillId="2" borderId="39" xfId="3" applyNumberFormat="1" applyFont="1" applyFill="1" applyBorder="1" applyAlignment="1">
      <alignment horizontal="center"/>
    </xf>
    <xf numFmtId="174" fontId="3" fillId="2" borderId="0" xfId="1" applyNumberFormat="1">
      <alignment horizontal="left"/>
    </xf>
    <xf numFmtId="165" fontId="3" fillId="2" borderId="0" xfId="2" applyNumberFormat="1" applyFont="1" applyFill="1" applyAlignment="1">
      <alignment horizontal="center"/>
    </xf>
    <xf numFmtId="175" fontId="0" fillId="2" borderId="0" xfId="3" applyNumberFormat="1" applyFont="1" applyFill="1"/>
    <xf numFmtId="0" fontId="5" fillId="4" borderId="0" xfId="1" applyFont="1" applyFill="1" applyAlignment="1">
      <alignment horizontal="center"/>
    </xf>
    <xf numFmtId="172" fontId="3" fillId="2" borderId="0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166" fontId="3" fillId="30" borderId="0" xfId="2" applyNumberFormat="1" applyFont="1" applyFill="1" applyBorder="1" applyAlignment="1">
      <alignment horizontal="center"/>
    </xf>
    <xf numFmtId="3" fontId="3" fillId="2" borderId="0" xfId="3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32" borderId="0" xfId="0" applyFont="1" applyFill="1" applyAlignment="1">
      <alignment horizontal="center"/>
    </xf>
    <xf numFmtId="4" fontId="49" fillId="0" borderId="43" xfId="0" applyNumberFormat="1" applyFont="1" applyBorder="1" applyAlignment="1">
      <alignment horizontal="right" vertical="center"/>
    </xf>
    <xf numFmtId="9" fontId="3" fillId="29" borderId="45" xfId="3" applyFont="1" applyFill="1" applyBorder="1" applyAlignment="1">
      <alignment horizontal="center"/>
    </xf>
    <xf numFmtId="10" fontId="3" fillId="29" borderId="45" xfId="3" applyNumberFormat="1" applyFont="1" applyFill="1" applyBorder="1" applyAlignment="1">
      <alignment horizontal="center"/>
    </xf>
    <xf numFmtId="10" fontId="3" fillId="29" borderId="44" xfId="3" applyNumberFormat="1" applyFont="1" applyFill="1" applyBorder="1" applyAlignment="1">
      <alignment horizontal="center"/>
    </xf>
    <xf numFmtId="0" fontId="5" fillId="4" borderId="0" xfId="1" applyFont="1" applyFill="1" applyAlignment="1">
      <alignment horizontal="center"/>
    </xf>
    <xf numFmtId="3" fontId="3" fillId="2" borderId="0" xfId="1" applyNumberFormat="1" applyFill="1" applyAlignment="1">
      <alignment horizontal="left"/>
    </xf>
    <xf numFmtId="3" fontId="3" fillId="2" borderId="0" xfId="1" applyNumberForma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36" xfId="1" applyBorder="1" applyAlignment="1">
      <alignment horizontal="center"/>
    </xf>
    <xf numFmtId="3" fontId="3" fillId="2" borderId="36" xfId="1" applyNumberFormat="1" applyBorder="1" applyAlignment="1">
      <alignment horizontal="center"/>
    </xf>
    <xf numFmtId="165" fontId="3" fillId="30" borderId="36" xfId="2" applyNumberFormat="1" applyFont="1" applyFill="1" applyBorder="1" applyAlignment="1">
      <alignment horizontal="center"/>
    </xf>
    <xf numFmtId="165" fontId="3" fillId="2" borderId="36" xfId="2" applyNumberFormat="1" applyFont="1" applyFill="1" applyBorder="1" applyAlignment="1">
      <alignment horizontal="center"/>
    </xf>
    <xf numFmtId="3" fontId="2" fillId="2" borderId="36" xfId="1" applyNumberFormat="1" applyFont="1" applyBorder="1" applyAlignment="1">
      <alignment horizontal="center"/>
    </xf>
    <xf numFmtId="3" fontId="2" fillId="2" borderId="36" xfId="1" applyNumberFormat="1" applyFont="1" applyBorder="1" applyAlignment="1">
      <alignment horizontal="right"/>
    </xf>
    <xf numFmtId="10" fontId="3" fillId="2" borderId="36" xfId="3" applyNumberFormat="1" applyFont="1" applyFill="1" applyBorder="1" applyAlignment="1">
      <alignment horizontal="center"/>
    </xf>
    <xf numFmtId="0" fontId="1" fillId="0" borderId="4" xfId="0" applyFont="1" applyBorder="1"/>
    <xf numFmtId="0" fontId="47" fillId="2" borderId="41" xfId="47" applyFont="1" applyFill="1" applyBorder="1" applyAlignment="1">
      <alignment vertical="center"/>
    </xf>
    <xf numFmtId="170" fontId="47" fillId="2" borderId="41" xfId="65" applyNumberFormat="1" applyFont="1" applyFill="1" applyBorder="1" applyAlignment="1">
      <alignment horizontal="center" vertical="center"/>
    </xf>
    <xf numFmtId="0" fontId="55" fillId="2" borderId="30" xfId="0" applyFont="1" applyFill="1" applyBorder="1" applyAlignment="1">
      <alignment horizontal="left"/>
    </xf>
    <xf numFmtId="0" fontId="55" fillId="2" borderId="0" xfId="0" applyFont="1" applyFill="1"/>
    <xf numFmtId="0" fontId="55" fillId="2" borderId="0" xfId="0" applyFont="1" applyFill="1" applyBorder="1" applyAlignment="1">
      <alignment horizontal="left"/>
    </xf>
    <xf numFmtId="0" fontId="55" fillId="2" borderId="39" xfId="0" applyFont="1" applyFill="1" applyBorder="1" applyAlignment="1">
      <alignment horizontal="left"/>
    </xf>
    <xf numFmtId="4" fontId="2" fillId="2" borderId="1" xfId="1" applyNumberFormat="1" applyFont="1" applyBorder="1" applyAlignment="1">
      <alignment horizontal="center"/>
    </xf>
    <xf numFmtId="0" fontId="1" fillId="30" borderId="1" xfId="0" applyFont="1" applyFill="1" applyBorder="1"/>
    <xf numFmtId="0" fontId="47" fillId="30" borderId="1" xfId="47" applyFont="1" applyFill="1" applyBorder="1" applyAlignment="1">
      <alignment vertical="center"/>
    </xf>
    <xf numFmtId="170" fontId="47" fillId="30" borderId="1" xfId="65" applyNumberFormat="1" applyFont="1" applyFill="1" applyBorder="1" applyAlignment="1">
      <alignment horizontal="center" vertical="center"/>
    </xf>
    <xf numFmtId="0" fontId="1" fillId="30" borderId="0" xfId="0" applyFont="1" applyFill="1"/>
    <xf numFmtId="0" fontId="47" fillId="30" borderId="0" xfId="47" applyFont="1" applyFill="1" applyBorder="1" applyAlignment="1">
      <alignment vertical="center"/>
    </xf>
    <xf numFmtId="170" fontId="47" fillId="30" borderId="39" xfId="65" applyNumberFormat="1" applyFont="1" applyFill="1" applyBorder="1" applyAlignment="1">
      <alignment horizontal="center" vertical="center"/>
    </xf>
    <xf numFmtId="0" fontId="47" fillId="30" borderId="40" xfId="47" applyFont="1" applyFill="1" applyBorder="1" applyAlignment="1">
      <alignment horizontal="center" vertical="center"/>
    </xf>
    <xf numFmtId="170" fontId="47" fillId="30" borderId="0" xfId="65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left"/>
    </xf>
    <xf numFmtId="1" fontId="9" fillId="2" borderId="2" xfId="0" applyNumberFormat="1" applyFont="1" applyFill="1" applyBorder="1"/>
    <xf numFmtId="9" fontId="45" fillId="2" borderId="5" xfId="3" applyNumberFormat="1" applyFont="1" applyFill="1" applyBorder="1" applyAlignment="1">
      <alignment horizontal="center"/>
    </xf>
    <xf numFmtId="9" fontId="16" fillId="2" borderId="11" xfId="3" applyNumberFormat="1" applyFont="1" applyFill="1" applyBorder="1" applyAlignment="1">
      <alignment horizontal="center"/>
    </xf>
    <xf numFmtId="9" fontId="16" fillId="2" borderId="0" xfId="1" applyNumberFormat="1" applyFont="1" applyFill="1" applyAlignment="1">
      <alignment horizontal="center"/>
    </xf>
    <xf numFmtId="0" fontId="0" fillId="0" borderId="20" xfId="0" applyBorder="1" applyAlignment="1"/>
    <xf numFmtId="3" fontId="3" fillId="34" borderId="0" xfId="1" applyNumberFormat="1" applyFill="1" applyAlignment="1">
      <alignment horizontal="right"/>
    </xf>
    <xf numFmtId="166" fontId="3" fillId="2" borderId="0" xfId="0" applyNumberFormat="1" applyFont="1" applyFill="1" applyAlignment="1">
      <alignment horizontal="center"/>
    </xf>
    <xf numFmtId="173" fontId="16" fillId="2" borderId="0" xfId="3" applyNumberFormat="1" applyFont="1" applyFill="1" applyAlignment="1">
      <alignment horizontal="left"/>
    </xf>
    <xf numFmtId="10" fontId="16" fillId="2" borderId="0" xfId="1" applyNumberFormat="1" applyFont="1" applyFill="1">
      <alignment horizontal="left"/>
    </xf>
    <xf numFmtId="0" fontId="0" fillId="0" borderId="0" xfId="0"/>
    <xf numFmtId="0" fontId="5" fillId="4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0" fontId="0" fillId="0" borderId="0" xfId="0"/>
    <xf numFmtId="0" fontId="3" fillId="2" borderId="10" xfId="1" applyBorder="1" applyAlignment="1">
      <alignment horizontal="center"/>
    </xf>
    <xf numFmtId="0" fontId="3" fillId="2" borderId="11" xfId="1" applyBorder="1" applyAlignment="1">
      <alignment horizontal="center"/>
    </xf>
    <xf numFmtId="10" fontId="3" fillId="30" borderId="7" xfId="3" applyNumberFormat="1" applyFont="1" applyFill="1" applyBorder="1" applyAlignment="1">
      <alignment horizontal="center"/>
    </xf>
    <xf numFmtId="10" fontId="3" fillId="2" borderId="7" xfId="3" applyNumberFormat="1" applyFont="1" applyFill="1" applyBorder="1" applyAlignment="1">
      <alignment horizontal="center"/>
    </xf>
    <xf numFmtId="3" fontId="3" fillId="2" borderId="8" xfId="1" applyNumberFormat="1" applyBorder="1" applyAlignment="1">
      <alignment horizontal="center"/>
    </xf>
    <xf numFmtId="10" fontId="3" fillId="2" borderId="9" xfId="3" applyNumberFormat="1" applyFont="1" applyFill="1" applyBorder="1" applyAlignment="1">
      <alignment horizontal="center"/>
    </xf>
    <xf numFmtId="3" fontId="3" fillId="2" borderId="0" xfId="1" applyNumberFormat="1">
      <alignment horizontal="left"/>
    </xf>
    <xf numFmtId="9" fontId="2" fillId="2" borderId="1" xfId="3" applyNumberFormat="1" applyFont="1" applyFill="1" applyBorder="1" applyAlignment="1">
      <alignment horizontal="center"/>
    </xf>
    <xf numFmtId="0" fontId="3" fillId="2" borderId="0" xfId="1" applyFill="1" applyAlignment="1">
      <alignment horizontal="left"/>
    </xf>
    <xf numFmtId="3" fontId="56" fillId="2" borderId="0" xfId="1" applyNumberFormat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0" fontId="0" fillId="0" borderId="0" xfId="0"/>
    <xf numFmtId="10" fontId="2" fillId="35" borderId="0" xfId="3" applyNumberFormat="1" applyFont="1" applyFill="1" applyAlignment="1">
      <alignment horizontal="center"/>
    </xf>
    <xf numFmtId="172" fontId="3" fillId="2" borderId="0" xfId="2" applyNumberFormat="1" applyFont="1" applyFill="1" applyAlignment="1">
      <alignment horizontal="left"/>
    </xf>
    <xf numFmtId="10" fontId="0" fillId="2" borderId="0" xfId="0" applyNumberFormat="1" applyFill="1"/>
    <xf numFmtId="177" fontId="16" fillId="2" borderId="0" xfId="2" applyNumberFormat="1" applyFont="1" applyFill="1" applyAlignment="1">
      <alignment horizontal="left"/>
    </xf>
    <xf numFmtId="0" fontId="5" fillId="4" borderId="0" xfId="1" applyFont="1" applyFill="1" applyAlignment="1">
      <alignment horizontal="center"/>
    </xf>
    <xf numFmtId="0" fontId="3" fillId="2" borderId="16" xfId="1" applyBorder="1" applyAlignment="1">
      <alignment horizontal="center"/>
    </xf>
    <xf numFmtId="3" fontId="3" fillId="2" borderId="2" xfId="1" applyNumberFormat="1" applyBorder="1" applyAlignment="1">
      <alignment horizontal="center"/>
    </xf>
    <xf numFmtId="10" fontId="3" fillId="30" borderId="0" xfId="3" applyNumberFormat="1" applyFont="1" applyFill="1" applyBorder="1" applyAlignment="1">
      <alignment horizontal="center"/>
    </xf>
    <xf numFmtId="10" fontId="3" fillId="2" borderId="0" xfId="3" applyNumberFormat="1" applyFont="1" applyFill="1" applyBorder="1" applyAlignment="1">
      <alignment horizontal="center"/>
    </xf>
    <xf numFmtId="0" fontId="3" fillId="2" borderId="46" xfId="1" applyFill="1" applyBorder="1">
      <alignment horizontal="left"/>
    </xf>
    <xf numFmtId="0" fontId="5" fillId="2" borderId="47" xfId="1" applyFont="1" applyFill="1" applyBorder="1" applyAlignment="1">
      <alignment horizontal="center"/>
    </xf>
    <xf numFmtId="0" fontId="3" fillId="2" borderId="48" xfId="1" applyBorder="1" applyAlignment="1">
      <alignment horizontal="center"/>
    </xf>
    <xf numFmtId="0" fontId="3" fillId="2" borderId="49" xfId="1" applyBorder="1" applyAlignment="1">
      <alignment horizontal="center"/>
    </xf>
    <xf numFmtId="166" fontId="3" fillId="30" borderId="48" xfId="2" applyNumberFormat="1" applyFont="1" applyFill="1" applyBorder="1" applyAlignment="1">
      <alignment horizontal="center"/>
    </xf>
    <xf numFmtId="3" fontId="3" fillId="30" borderId="50" xfId="1" applyNumberFormat="1" applyFill="1" applyBorder="1" applyAlignment="1">
      <alignment horizontal="center"/>
    </xf>
    <xf numFmtId="166" fontId="3" fillId="2" borderId="48" xfId="2" applyNumberFormat="1" applyFont="1" applyFill="1" applyBorder="1" applyAlignment="1">
      <alignment horizontal="center"/>
    </xf>
    <xf numFmtId="3" fontId="3" fillId="2" borderId="50" xfId="1" applyNumberFormat="1" applyBorder="1" applyAlignment="1">
      <alignment horizontal="center"/>
    </xf>
    <xf numFmtId="166" fontId="3" fillId="2" borderId="51" xfId="2" applyNumberFormat="1" applyFont="1" applyFill="1" applyBorder="1" applyAlignment="1">
      <alignment horizontal="center"/>
    </xf>
    <xf numFmtId="3" fontId="3" fillId="2" borderId="52" xfId="1" applyNumberFormat="1" applyBorder="1" applyAlignment="1">
      <alignment horizontal="center"/>
    </xf>
    <xf numFmtId="0" fontId="3" fillId="2" borderId="53" xfId="1" applyBorder="1" applyAlignment="1">
      <alignment horizontal="center"/>
    </xf>
    <xf numFmtId="0" fontId="3" fillId="2" borderId="39" xfId="1" applyBorder="1" applyAlignment="1">
      <alignment horizontal="center"/>
    </xf>
    <xf numFmtId="165" fontId="3" fillId="2" borderId="6" xfId="2" applyNumberFormat="1" applyFont="1" applyFill="1" applyBorder="1" applyAlignment="1"/>
    <xf numFmtId="3" fontId="3" fillId="2" borderId="8" xfId="1" applyNumberFormat="1" applyFill="1" applyBorder="1" applyAlignment="1">
      <alignment horizontal="center"/>
    </xf>
    <xf numFmtId="9" fontId="16" fillId="2" borderId="0" xfId="3" applyFont="1" applyFill="1" applyAlignment="1">
      <alignment horizontal="left"/>
    </xf>
    <xf numFmtId="178" fontId="3" fillId="2" borderId="0" xfId="2" applyNumberFormat="1" applyFont="1" applyFill="1" applyAlignment="1">
      <alignment horizontal="center"/>
    </xf>
    <xf numFmtId="178" fontId="3" fillId="2" borderId="0" xfId="2" applyNumberFormat="1" applyFont="1" applyFill="1" applyBorder="1" applyAlignment="1">
      <alignment horizontal="center"/>
    </xf>
    <xf numFmtId="178" fontId="3" fillId="2" borderId="39" xfId="2" applyNumberFormat="1" applyFont="1" applyFill="1" applyBorder="1" applyAlignment="1">
      <alignment horizontal="center"/>
    </xf>
    <xf numFmtId="0" fontId="5" fillId="31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179" fontId="0" fillId="2" borderId="0" xfId="3" applyNumberFormat="1" applyFont="1" applyFill="1"/>
    <xf numFmtId="0" fontId="3" fillId="2" borderId="0" xfId="1" applyFont="1" applyFill="1" applyAlignment="1">
      <alignment horizontal="center"/>
    </xf>
    <xf numFmtId="3" fontId="57" fillId="2" borderId="0" xfId="1" applyNumberFormat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10" fontId="2" fillId="30" borderId="0" xfId="3" applyNumberFormat="1" applyFont="1" applyFill="1" applyBorder="1" applyAlignment="1">
      <alignment horizontal="center"/>
    </xf>
    <xf numFmtId="3" fontId="16" fillId="2" borderId="4" xfId="1" applyNumberFormat="1" applyFont="1" applyFill="1" applyBorder="1" applyAlignment="1">
      <alignment horizontal="center"/>
    </xf>
    <xf numFmtId="3" fontId="16" fillId="2" borderId="41" xfId="1" applyNumberFormat="1" applyFont="1" applyFill="1" applyBorder="1" applyAlignment="1">
      <alignment horizontal="center"/>
    </xf>
    <xf numFmtId="3" fontId="16" fillId="2" borderId="5" xfId="1" applyNumberFormat="1" applyFont="1" applyFill="1" applyBorder="1" applyAlignment="1">
      <alignment horizontal="center"/>
    </xf>
    <xf numFmtId="0" fontId="5" fillId="31" borderId="0" xfId="1" applyFont="1" applyFill="1" applyAlignment="1">
      <alignment horizontal="center"/>
    </xf>
    <xf numFmtId="0" fontId="18" fillId="4" borderId="0" xfId="1" applyFont="1" applyFill="1" applyAlignment="1">
      <alignment horizontal="center"/>
    </xf>
    <xf numFmtId="0" fontId="47" fillId="2" borderId="0" xfId="47" applyFont="1" applyFill="1" applyAlignment="1">
      <alignment horizontal="center" vertical="center"/>
    </xf>
    <xf numFmtId="0" fontId="5" fillId="4" borderId="0" xfId="1" applyFont="1" applyFill="1" applyAlignment="1">
      <alignment horizontal="center"/>
    </xf>
    <xf numFmtId="10" fontId="3" fillId="2" borderId="30" xfId="3" applyNumberFormat="1" applyFont="1" applyFill="1" applyBorder="1" applyAlignment="1">
      <alignment horizontal="center"/>
    </xf>
  </cellXfs>
  <cellStyles count="113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order" xfId="25"/>
    <cellStyle name="Buena 2" xfId="26"/>
    <cellStyle name="Cálculo 2" xfId="27"/>
    <cellStyle name="Celda de comprobación 2" xfId="28"/>
    <cellStyle name="Celda vinculada 2" xfId="29"/>
    <cellStyle name="CELESTE" xfId="30"/>
    <cellStyle name="Comma_Data Proyecto Antamina" xfId="31"/>
    <cellStyle name="CUADRO - Style1" xfId="107"/>
    <cellStyle name="CUERPO - Style2" xfId="108"/>
    <cellStyle name="Diseño" xfId="4"/>
    <cellStyle name="Diseño 12" xfId="104"/>
    <cellStyle name="Diseño 2" xfId="77"/>
    <cellStyle name="Diseño 3" xfId="76"/>
    <cellStyle name="Diseño 4" xfId="78"/>
    <cellStyle name="Diseño_053-BC" xfId="79"/>
    <cellStyle name="Encabezado 4 2" xfId="32"/>
    <cellStyle name="Énfasis1 2" xfId="33"/>
    <cellStyle name="Énfasis2 2" xfId="34"/>
    <cellStyle name="Énfasis3 2" xfId="35"/>
    <cellStyle name="Énfasis4 2" xfId="36"/>
    <cellStyle name="Énfasis5 2" xfId="37"/>
    <cellStyle name="Énfasis6 2" xfId="38"/>
    <cellStyle name="Entrada 2" xfId="39"/>
    <cellStyle name="Euro" xfId="40"/>
    <cellStyle name="Euro 2" xfId="41"/>
    <cellStyle name="Euro 3" xfId="66"/>
    <cellStyle name="Euro 4" xfId="80"/>
    <cellStyle name="Incorrecto 2" xfId="42"/>
    <cellStyle name="Millares" xfId="2" builtinId="3"/>
    <cellStyle name="Millares 2" xfId="6"/>
    <cellStyle name="Millares 2 2" xfId="67"/>
    <cellStyle name="Millares 3" xfId="43"/>
    <cellStyle name="Millares 3 2" xfId="68"/>
    <cellStyle name="Millares 4" xfId="65"/>
    <cellStyle name="Millares 5" xfId="106"/>
    <cellStyle name="Millares 6" xfId="112"/>
    <cellStyle name="Neutral 2" xfId="44"/>
    <cellStyle name="No-definido" xfId="45"/>
    <cellStyle name="Normal" xfId="0" builtinId="0"/>
    <cellStyle name="Normal 2" xfId="46"/>
    <cellStyle name="Normal 2 2" xfId="47"/>
    <cellStyle name="Normal 2 2 2" xfId="69"/>
    <cellStyle name="Normal 2 2 3" xfId="82"/>
    <cellStyle name="Normal 2 3" xfId="83"/>
    <cellStyle name="Normal 2 4" xfId="84"/>
    <cellStyle name="Normal 2 5" xfId="81"/>
    <cellStyle name="Normal 3" xfId="48"/>
    <cellStyle name="Normal 3 2" xfId="70"/>
    <cellStyle name="Normal 3 2 2" xfId="86"/>
    <cellStyle name="Normal 3 3" xfId="87"/>
    <cellStyle name="Normal 3 4" xfId="88"/>
    <cellStyle name="Normal 3 5" xfId="85"/>
    <cellStyle name="Normal 4" xfId="49"/>
    <cellStyle name="Normal 4 2" xfId="89"/>
    <cellStyle name="Normal 5" xfId="50"/>
    <cellStyle name="Normal 5 2" xfId="91"/>
    <cellStyle name="Normal 5 3" xfId="90"/>
    <cellStyle name="Normal 6" xfId="5"/>
    <cellStyle name="Normal 6 2" xfId="92"/>
    <cellStyle name="Normal 7" xfId="51"/>
    <cellStyle name="Normal 7 2" xfId="93"/>
    <cellStyle name="Normal 8" xfId="105"/>
    <cellStyle name="NOTAS - Style3" xfId="109"/>
    <cellStyle name="Notas 2" xfId="52"/>
    <cellStyle name="Notas 2 2" xfId="95"/>
    <cellStyle name="Notas 2 3" xfId="96"/>
    <cellStyle name="Notas 2 4" xfId="97"/>
    <cellStyle name="Notas 2 5" xfId="94"/>
    <cellStyle name="Notas 2_Terminos archivo_MODELO_2013(6ene)" xfId="98"/>
    <cellStyle name="Notas 3" xfId="71"/>
    <cellStyle name="Notas 3 2" xfId="99"/>
    <cellStyle name="Notas 4" xfId="100"/>
    <cellStyle name="Notas 5" xfId="101"/>
    <cellStyle name="Notas 6" xfId="102"/>
    <cellStyle name="Notas 7" xfId="103"/>
    <cellStyle name="Porcentaje" xfId="3" builtinId="5"/>
    <cellStyle name="Porcentaje 2" xfId="53"/>
    <cellStyle name="Porcentaje 2 2" xfId="72"/>
    <cellStyle name="Porcentaje 3" xfId="54"/>
    <cellStyle name="Porcentaje 4" xfId="55"/>
    <cellStyle name="Porcentual 2" xfId="56"/>
    <cellStyle name="Porcentual 2 2" xfId="73"/>
    <cellStyle name="Porcentual 3" xfId="74"/>
    <cellStyle name="Porcentual 3 2" xfId="75"/>
    <cellStyle name="RECUAD - Style4" xfId="110"/>
    <cellStyle name="Salida 2" xfId="57"/>
    <cellStyle name="Texto de advertencia 2" xfId="58"/>
    <cellStyle name="Texto explicativo 2" xfId="59"/>
    <cellStyle name="TEXTO NORMAL" xfId="1"/>
    <cellStyle name="TITULO - Style5" xfId="111"/>
    <cellStyle name="Título 1 2" xfId="60"/>
    <cellStyle name="Título 2 2" xfId="61"/>
    <cellStyle name="Título 3 2" xfId="62"/>
    <cellStyle name="Título 4" xfId="63"/>
    <cellStyle name="Total 2" xfId="64"/>
  </cellStyles>
  <dxfs count="0"/>
  <tableStyles count="0" defaultTableStyle="TableStyleMedium2" defaultPivotStyle="PivotStyleLight16"/>
  <colors>
    <mruColors>
      <color rgb="FFB6DAB4"/>
      <color rgb="FF167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8"/>
  <sheetViews>
    <sheetView tabSelected="1" zoomScale="130" zoomScaleNormal="130" workbookViewId="0">
      <pane xSplit="1" topLeftCell="B1" activePane="topRight" state="frozen"/>
      <selection activeCell="B29" sqref="B29"/>
      <selection pane="topRight" activeCell="C25" sqref="C25"/>
    </sheetView>
  </sheetViews>
  <sheetFormatPr baseColWidth="10" defaultColWidth="11.5546875" defaultRowHeight="12"/>
  <cols>
    <col min="1" max="1" width="11.5546875" style="3"/>
    <col min="2" max="2" width="17.33203125" style="4" customWidth="1"/>
    <col min="3" max="9" width="17.33203125" style="7" customWidth="1"/>
    <col min="10" max="16384" width="11.5546875" style="3"/>
  </cols>
  <sheetData>
    <row r="1" spans="1:9" ht="14.4">
      <c r="A1" s="1" t="s">
        <v>371</v>
      </c>
    </row>
    <row r="2" spans="1:9" ht="14.4">
      <c r="A2" s="1" t="s">
        <v>150</v>
      </c>
    </row>
    <row r="3" spans="1:9" ht="14.4">
      <c r="A3" s="1"/>
    </row>
    <row r="4" spans="1:9">
      <c r="A4" s="193" t="s">
        <v>0</v>
      </c>
      <c r="B4" s="194" t="s">
        <v>1</v>
      </c>
      <c r="C4" s="194" t="s">
        <v>2</v>
      </c>
      <c r="D4" s="194" t="s">
        <v>3</v>
      </c>
      <c r="E4" s="194" t="s">
        <v>299</v>
      </c>
      <c r="F4" s="194" t="s">
        <v>4</v>
      </c>
      <c r="G4" s="194" t="s">
        <v>328</v>
      </c>
      <c r="H4" s="194" t="s">
        <v>5</v>
      </c>
      <c r="I4" s="194" t="s">
        <v>6</v>
      </c>
    </row>
    <row r="5" spans="1:9" s="66" customFormat="1" ht="12.6" thickBot="1">
      <c r="A5" s="64"/>
      <c r="B5" s="65" t="s">
        <v>353</v>
      </c>
      <c r="C5" s="65" t="s">
        <v>353</v>
      </c>
      <c r="D5" s="65" t="s">
        <v>352</v>
      </c>
      <c r="E5" s="65" t="s">
        <v>351</v>
      </c>
      <c r="F5" s="65" t="s">
        <v>350</v>
      </c>
      <c r="G5" s="65" t="s">
        <v>350</v>
      </c>
      <c r="H5" s="65" t="s">
        <v>350</v>
      </c>
      <c r="I5" s="65" t="s">
        <v>350</v>
      </c>
    </row>
    <row r="6" spans="1:9">
      <c r="A6" s="4">
        <v>2004</v>
      </c>
      <c r="B6" s="21">
        <v>0.05</v>
      </c>
      <c r="C6" s="21">
        <v>5.0999999999999997E-2</v>
      </c>
      <c r="D6" s="21">
        <v>3.4799999999999998E-2</v>
      </c>
      <c r="E6" s="317">
        <v>3.41</v>
      </c>
      <c r="F6" s="23">
        <v>12809</v>
      </c>
      <c r="G6" s="23">
        <v>7124</v>
      </c>
      <c r="H6" s="23">
        <v>9805</v>
      </c>
      <c r="I6" s="23">
        <f>F6-H6</f>
        <v>3004</v>
      </c>
    </row>
    <row r="7" spans="1:9">
      <c r="A7" s="4">
        <v>2005</v>
      </c>
      <c r="B7" s="21">
        <v>6.285208165967561E-2</v>
      </c>
      <c r="C7" s="21">
        <v>6.5391821324574551E-2</v>
      </c>
      <c r="D7" s="21">
        <v>1.49E-2</v>
      </c>
      <c r="E7" s="317">
        <v>3.3</v>
      </c>
      <c r="F7" s="23">
        <v>17368</v>
      </c>
      <c r="G7" s="23">
        <v>9790</v>
      </c>
      <c r="H7" s="23">
        <v>12082</v>
      </c>
      <c r="I7" s="101">
        <f t="shared" ref="I7:I8" si="0">F7-H7</f>
        <v>5286</v>
      </c>
    </row>
    <row r="8" spans="1:9">
      <c r="A8" s="4">
        <v>2006</v>
      </c>
      <c r="B8" s="6">
        <v>7.5287768916579692E-2</v>
      </c>
      <c r="C8" s="6">
        <v>9.2492579012308333E-3</v>
      </c>
      <c r="D8" s="6">
        <v>1.14E-2</v>
      </c>
      <c r="E8" s="317">
        <v>3.27</v>
      </c>
      <c r="F8" s="8">
        <v>23830</v>
      </c>
      <c r="G8" s="8">
        <v>14735</v>
      </c>
      <c r="H8" s="8">
        <v>14844</v>
      </c>
      <c r="I8" s="101">
        <f t="shared" si="0"/>
        <v>8986</v>
      </c>
    </row>
    <row r="9" spans="1:9">
      <c r="A9" s="4">
        <v>2007</v>
      </c>
      <c r="B9" s="6">
        <v>8.5184497525102362E-2</v>
      </c>
      <c r="C9" s="6">
        <v>3.7566658866790871E-2</v>
      </c>
      <c r="D9" s="6">
        <v>1.7787100404310932E-2</v>
      </c>
      <c r="E9" s="317">
        <v>3.128333699969621</v>
      </c>
      <c r="F9" s="8">
        <v>28094.019126088009</v>
      </c>
      <c r="G9" s="8">
        <v>18730.272446936651</v>
      </c>
      <c r="H9" s="8">
        <v>19590.521779000002</v>
      </c>
      <c r="I9" s="101">
        <v>8503.4973470880068</v>
      </c>
    </row>
    <row r="10" spans="1:9">
      <c r="A10" s="4">
        <v>2008</v>
      </c>
      <c r="B10" s="6">
        <v>9.1431481975249085E-2</v>
      </c>
      <c r="C10" s="6">
        <v>7.1487132744776999E-2</v>
      </c>
      <c r="D10" s="6">
        <v>5.7878827399999999E-2</v>
      </c>
      <c r="E10" s="317">
        <v>2.9247264298901503</v>
      </c>
      <c r="F10" s="8">
        <v>31018.479629195266</v>
      </c>
      <c r="G10" s="8">
        <v>19513.421048299402</v>
      </c>
      <c r="H10" s="8">
        <v>28449.181869000004</v>
      </c>
      <c r="I10" s="101">
        <v>2569.2977601952657</v>
      </c>
    </row>
    <row r="11" spans="1:9">
      <c r="A11" s="4">
        <v>2009</v>
      </c>
      <c r="B11" s="6">
        <v>1.0492323817545781E-2</v>
      </c>
      <c r="C11" s="6">
        <v>-2.115092483666544E-2</v>
      </c>
      <c r="D11" s="6">
        <v>2.9353462399999999E-2</v>
      </c>
      <c r="E11" s="317">
        <v>3.0115883398838004</v>
      </c>
      <c r="F11" s="8">
        <v>27070.51963887288</v>
      </c>
      <c r="G11" s="8">
        <v>17569.690328277931</v>
      </c>
      <c r="H11" s="8">
        <v>21010.687576</v>
      </c>
      <c r="I11" s="101">
        <v>6059.8320628728743</v>
      </c>
    </row>
    <row r="12" spans="1:9">
      <c r="A12" s="4">
        <v>2010</v>
      </c>
      <c r="B12" s="6">
        <v>8.4507468752585455E-2</v>
      </c>
      <c r="C12" s="6">
        <v>-2.7200264214781101E-2</v>
      </c>
      <c r="D12" s="6">
        <v>1.5295290833333723E-2</v>
      </c>
      <c r="E12" s="317">
        <v>2.8250957505877676</v>
      </c>
      <c r="F12" s="8">
        <v>35803.08081459505</v>
      </c>
      <c r="G12" s="8">
        <v>23496.859365768923</v>
      </c>
      <c r="H12" s="8">
        <v>28815.319466000004</v>
      </c>
      <c r="I12" s="101">
        <v>6987.7613485950487</v>
      </c>
    </row>
    <row r="13" spans="1:9">
      <c r="A13" s="4">
        <v>2011</v>
      </c>
      <c r="B13" s="6">
        <v>6.4522160023376351E-2</v>
      </c>
      <c r="C13" s="6">
        <v>-2.1193681963797388E-2</v>
      </c>
      <c r="D13" s="6">
        <v>3.3696654863748704E-2</v>
      </c>
      <c r="E13" s="317">
        <v>2.7540112112709312</v>
      </c>
      <c r="F13" s="8">
        <v>46375.961566173544</v>
      </c>
      <c r="G13" s="8">
        <v>29623.141834212729</v>
      </c>
      <c r="H13" s="8">
        <v>37151.5216</v>
      </c>
      <c r="I13" s="101">
        <v>9224.4399661735497</v>
      </c>
    </row>
    <row r="14" spans="1:9">
      <c r="A14" s="4">
        <v>2012</v>
      </c>
      <c r="B14" s="6">
        <v>5.9503463404493286E-2</v>
      </c>
      <c r="C14" s="6">
        <v>2.5103842207752792E-2</v>
      </c>
      <c r="D14" s="6">
        <v>3.6554139094222504E-2</v>
      </c>
      <c r="E14" s="317">
        <v>2.6375267297979796</v>
      </c>
      <c r="F14" s="8">
        <v>47410.606678139025</v>
      </c>
      <c r="G14" s="8">
        <v>30035.325186776645</v>
      </c>
      <c r="H14" s="8">
        <v>41017.937140000002</v>
      </c>
      <c r="I14" s="101">
        <v>6392.6695381390182</v>
      </c>
    </row>
    <row r="15" spans="1:9">
      <c r="A15" s="4">
        <v>2013</v>
      </c>
      <c r="B15" s="6">
        <v>5.8540570722561969E-2</v>
      </c>
      <c r="C15" s="6">
        <v>4.2606338594699762E-2</v>
      </c>
      <c r="D15" s="6">
        <v>2.8058274546629177E-2</v>
      </c>
      <c r="E15" s="317">
        <v>2.7023295295055818</v>
      </c>
      <c r="F15" s="8">
        <v>42860.636578772843</v>
      </c>
      <c r="G15" s="101">
        <v>26375.954516193058</v>
      </c>
      <c r="H15" s="101">
        <v>42356.184714999996</v>
      </c>
      <c r="I15" s="101">
        <v>504.45186377285063</v>
      </c>
    </row>
    <row r="16" spans="1:9">
      <c r="A16" s="233">
        <v>2014</v>
      </c>
      <c r="B16" s="242">
        <v>2.3906678024908815E-2</v>
      </c>
      <c r="C16" s="242">
        <v>-2.2333599723621519E-2</v>
      </c>
      <c r="D16" s="242">
        <v>3.2459610352057099E-2</v>
      </c>
      <c r="E16" s="318">
        <v>2.8387441197691197</v>
      </c>
      <c r="F16" s="101">
        <v>39532.68289863666</v>
      </c>
      <c r="G16" s="101">
        <v>22938.843128408011</v>
      </c>
      <c r="H16" s="101">
        <v>41042.150549999991</v>
      </c>
      <c r="I16" s="101">
        <v>-1509.4676513633376</v>
      </c>
    </row>
    <row r="17" spans="1:9" s="243" customFormat="1">
      <c r="A17" s="233">
        <v>2015</v>
      </c>
      <c r="B17" s="242">
        <v>3.3242006341480279E-2</v>
      </c>
      <c r="C17" s="242">
        <v>0.15658743860788774</v>
      </c>
      <c r="D17" s="242">
        <v>3.5478487642527201E-2</v>
      </c>
      <c r="E17" s="318">
        <v>3.1853143181818182</v>
      </c>
      <c r="F17" s="101">
        <v>34235.663917661659</v>
      </c>
      <c r="G17" s="101">
        <v>21139.489453859722</v>
      </c>
      <c r="H17" s="101">
        <v>37385.181727000003</v>
      </c>
      <c r="I17" s="101">
        <v>-3149.5178093383411</v>
      </c>
    </row>
    <row r="18" spans="1:9" s="243" customFormat="1">
      <c r="A18" s="99">
        <v>2016</v>
      </c>
      <c r="B18" s="100">
        <v>3.8965679567061928E-2</v>
      </c>
      <c r="C18" s="100">
        <v>0.21202315488549117</v>
      </c>
      <c r="D18" s="100">
        <v>3.5930838949935977E-2</v>
      </c>
      <c r="E18" s="319">
        <v>3.375425825928458</v>
      </c>
      <c r="F18" s="98">
        <v>36837.510465790197</v>
      </c>
      <c r="G18" s="98">
        <v>23817.481716532107</v>
      </c>
      <c r="H18" s="98">
        <v>35107.313703</v>
      </c>
      <c r="I18" s="98">
        <v>1730.1967627902036</v>
      </c>
    </row>
    <row r="19" spans="1:9">
      <c r="A19" s="99">
        <v>2017</v>
      </c>
      <c r="B19" s="100"/>
      <c r="C19" s="222"/>
      <c r="D19" s="100"/>
      <c r="E19" s="223"/>
      <c r="F19" s="98"/>
      <c r="G19" s="98"/>
      <c r="H19" s="98"/>
      <c r="I19" s="98"/>
    </row>
    <row r="20" spans="1:9">
      <c r="A20" s="102" t="s">
        <v>214</v>
      </c>
      <c r="B20" s="336">
        <v>4.8099999999999997E-2</v>
      </c>
      <c r="C20" s="336">
        <v>0.13930000000000001</v>
      </c>
      <c r="D20" s="21">
        <v>3.1E-2</v>
      </c>
      <c r="E20" s="157">
        <v>3.34</v>
      </c>
      <c r="F20" s="322">
        <v>3117.0750957361993</v>
      </c>
      <c r="G20" s="322">
        <v>1678.935838484103</v>
      </c>
      <c r="H20" s="322">
        <v>2967.4881699999996</v>
      </c>
      <c r="I20" s="322">
        <f>F20-H20</f>
        <v>149.58692573619965</v>
      </c>
    </row>
    <row r="21" spans="1:9">
      <c r="A21" s="102" t="s">
        <v>403</v>
      </c>
      <c r="B21" s="328" t="s">
        <v>404</v>
      </c>
      <c r="C21" s="328"/>
      <c r="D21" s="301">
        <v>3.2497932455964898E-2</v>
      </c>
      <c r="E21" s="323">
        <v>3.26</v>
      </c>
      <c r="F21" s="328" t="s">
        <v>405</v>
      </c>
      <c r="G21" s="328"/>
      <c r="H21" s="328"/>
      <c r="I21" s="328"/>
    </row>
    <row r="22" spans="1:9">
      <c r="A22" s="102"/>
      <c r="B22" s="6"/>
      <c r="C22" s="6"/>
      <c r="D22" s="6"/>
      <c r="E22" s="22"/>
      <c r="I22" s="8"/>
    </row>
    <row r="23" spans="1:9">
      <c r="A23" s="5" t="s">
        <v>354</v>
      </c>
      <c r="B23" s="5"/>
      <c r="C23" s="9"/>
      <c r="D23" s="9"/>
      <c r="E23" s="9"/>
      <c r="F23" s="9"/>
      <c r="G23" s="9"/>
      <c r="H23" s="9"/>
      <c r="I23" s="9"/>
    </row>
    <row r="24" spans="1:9" s="52" customFormat="1">
      <c r="A24" s="50" t="s">
        <v>338</v>
      </c>
      <c r="B24" s="50"/>
      <c r="C24" s="56"/>
      <c r="D24" s="56"/>
      <c r="E24" s="56"/>
      <c r="F24" s="56"/>
      <c r="G24" s="56"/>
      <c r="H24" s="56"/>
      <c r="I24" s="56"/>
    </row>
    <row r="25" spans="1:9">
      <c r="A25" s="50" t="s">
        <v>349</v>
      </c>
      <c r="D25" s="204"/>
      <c r="F25" s="274"/>
    </row>
    <row r="38" spans="4:4">
      <c r="D38" s="21"/>
    </row>
  </sheetData>
  <mergeCells count="2">
    <mergeCell ref="B21:C21"/>
    <mergeCell ref="F21:I21"/>
  </mergeCells>
  <pageMargins left="0.7" right="0.7" top="0.75" bottom="0.75" header="0.3" footer="0.3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0000"/>
  </sheetPr>
  <dimension ref="A1:K55"/>
  <sheetViews>
    <sheetView zoomScale="70" zoomScaleNormal="70" workbookViewId="0">
      <selection activeCell="K6" sqref="K6"/>
    </sheetView>
  </sheetViews>
  <sheetFormatPr baseColWidth="10" defaultColWidth="11.5546875" defaultRowHeight="12"/>
  <cols>
    <col min="1" max="1" width="18.44140625" style="10" customWidth="1"/>
    <col min="2" max="5" width="15.44140625" style="18" customWidth="1"/>
    <col min="6" max="9" width="15.44140625" style="12" customWidth="1"/>
    <col min="10" max="10" width="18.33203125" style="10" customWidth="1"/>
    <col min="11" max="11" width="16.88671875" style="10" customWidth="1"/>
    <col min="12" max="16384" width="11.5546875" style="10"/>
  </cols>
  <sheetData>
    <row r="1" spans="1:11" ht="14.4">
      <c r="A1" s="34" t="s">
        <v>233</v>
      </c>
    </row>
    <row r="2" spans="1:11" ht="14.4">
      <c r="A2" s="34" t="s">
        <v>122</v>
      </c>
    </row>
    <row r="3" spans="1:11">
      <c r="A3" s="33" t="s">
        <v>86</v>
      </c>
      <c r="G3" s="28"/>
      <c r="H3" s="28"/>
    </row>
    <row r="4" spans="1:11">
      <c r="E4" s="12"/>
    </row>
    <row r="5" spans="1:11">
      <c r="A5" s="186" t="s">
        <v>234</v>
      </c>
      <c r="B5" s="187">
        <v>2008</v>
      </c>
      <c r="C5" s="187">
        <v>2009</v>
      </c>
      <c r="D5" s="187">
        <v>2010</v>
      </c>
      <c r="E5" s="187">
        <v>2011</v>
      </c>
      <c r="F5" s="187">
        <v>2012</v>
      </c>
      <c r="G5" s="187">
        <v>2013</v>
      </c>
      <c r="H5" s="187">
        <v>2014</v>
      </c>
      <c r="I5" s="187">
        <v>2015</v>
      </c>
      <c r="J5" s="187">
        <v>2016</v>
      </c>
      <c r="K5" s="187">
        <v>2017</v>
      </c>
    </row>
    <row r="6" spans="1:11">
      <c r="A6" s="33" t="s">
        <v>87</v>
      </c>
      <c r="B6" s="36">
        <v>17933.04</v>
      </c>
      <c r="C6" s="36">
        <v>74217.87</v>
      </c>
      <c r="D6" s="36">
        <v>111199.59</v>
      </c>
      <c r="E6" s="36">
        <v>126051.05</v>
      </c>
      <c r="F6" s="36">
        <v>92.62</v>
      </c>
      <c r="G6" s="36">
        <v>12.48</v>
      </c>
      <c r="H6" s="36">
        <v>7.12</v>
      </c>
      <c r="I6" s="36">
        <v>89.12</v>
      </c>
      <c r="J6" s="36">
        <v>14.989999999999998</v>
      </c>
      <c r="K6" s="273"/>
    </row>
    <row r="7" spans="1:11">
      <c r="A7" s="33" t="s">
        <v>88</v>
      </c>
      <c r="B7" s="36">
        <v>1319496305.51</v>
      </c>
      <c r="C7" s="36">
        <v>855475615.14999998</v>
      </c>
      <c r="D7" s="36">
        <v>782241866.36999989</v>
      </c>
      <c r="E7" s="36">
        <v>756045883.97000003</v>
      </c>
      <c r="F7" s="36">
        <v>1003300317.11</v>
      </c>
      <c r="G7" s="36">
        <v>1003366246.96</v>
      </c>
      <c r="H7" s="36">
        <v>731629442.54999995</v>
      </c>
      <c r="I7" s="36">
        <v>415256250.88999999</v>
      </c>
      <c r="J7" s="36">
        <v>313663812.89999998</v>
      </c>
      <c r="K7" s="273"/>
    </row>
    <row r="8" spans="1:11">
      <c r="A8" s="33" t="s">
        <v>89</v>
      </c>
      <c r="B8" s="36">
        <v>22544897.590000004</v>
      </c>
      <c r="C8" s="36">
        <v>12005878.120000001</v>
      </c>
      <c r="D8" s="36">
        <v>744744.65999999992</v>
      </c>
      <c r="E8" s="36">
        <v>2003181.67</v>
      </c>
      <c r="F8" s="36">
        <v>7035996.9500000002</v>
      </c>
      <c r="G8" s="36">
        <v>11641850.82</v>
      </c>
      <c r="H8" s="36">
        <v>2259338.4299999997</v>
      </c>
      <c r="I8" s="36">
        <v>659.47</v>
      </c>
      <c r="J8" s="36">
        <v>3207066.32</v>
      </c>
      <c r="K8" s="273"/>
    </row>
    <row r="9" spans="1:11">
      <c r="A9" s="33" t="s">
        <v>90</v>
      </c>
      <c r="B9" s="36">
        <v>457527413.31</v>
      </c>
      <c r="C9" s="36">
        <v>530845865.07999998</v>
      </c>
      <c r="D9" s="36">
        <v>347511926.96000004</v>
      </c>
      <c r="E9" s="36">
        <v>662649336.91999996</v>
      </c>
      <c r="F9" s="36">
        <v>781587277</v>
      </c>
      <c r="G9" s="36">
        <v>445771506.77000004</v>
      </c>
      <c r="H9" s="36">
        <v>383204568.28999996</v>
      </c>
      <c r="I9" s="36">
        <v>356823875.94999999</v>
      </c>
      <c r="J9" s="36">
        <v>21985207.27</v>
      </c>
      <c r="K9" s="273"/>
    </row>
    <row r="10" spans="1:11">
      <c r="A10" s="33" t="s">
        <v>91</v>
      </c>
      <c r="B10" s="36">
        <v>41206251.899999999</v>
      </c>
      <c r="C10" s="36">
        <v>9502869.9600000009</v>
      </c>
      <c r="D10" s="36">
        <v>34324031.140000001</v>
      </c>
      <c r="E10" s="36">
        <v>57453332.809999995</v>
      </c>
      <c r="F10" s="36">
        <v>83545774.930000007</v>
      </c>
      <c r="G10" s="36">
        <v>16803539.789999999</v>
      </c>
      <c r="H10" s="36">
        <v>3308871.21</v>
      </c>
      <c r="I10" s="36">
        <v>9649463.5899999999</v>
      </c>
      <c r="J10" s="36">
        <v>15023096.52</v>
      </c>
      <c r="K10" s="273"/>
    </row>
    <row r="11" spans="1:11">
      <c r="A11" s="33" t="s">
        <v>92</v>
      </c>
      <c r="B11" s="36">
        <v>183348632.80000001</v>
      </c>
      <c r="C11" s="36">
        <v>228105055.57999998</v>
      </c>
      <c r="D11" s="36">
        <v>411689577.15999997</v>
      </c>
      <c r="E11" s="36">
        <v>417671620.28999996</v>
      </c>
      <c r="F11" s="36">
        <v>538824016.48000002</v>
      </c>
      <c r="G11" s="36">
        <v>528459118.89999998</v>
      </c>
      <c r="H11" s="36">
        <v>351470803.22000003</v>
      </c>
      <c r="I11" s="36">
        <v>209812694.41999999</v>
      </c>
      <c r="J11" s="36">
        <v>216889851.09999999</v>
      </c>
      <c r="K11" s="273"/>
    </row>
    <row r="12" spans="1:11">
      <c r="A12" s="33" t="s">
        <v>93</v>
      </c>
      <c r="B12" s="36">
        <v>1886.72</v>
      </c>
      <c r="C12" s="36">
        <v>31.240000000000002</v>
      </c>
      <c r="D12" s="36">
        <v>13.91</v>
      </c>
      <c r="E12" s="36">
        <v>54.879999999999995</v>
      </c>
      <c r="F12" s="36">
        <v>1111.96</v>
      </c>
      <c r="G12" s="36">
        <v>477.55</v>
      </c>
      <c r="H12" s="36">
        <v>2637.24</v>
      </c>
      <c r="I12" s="36">
        <v>15468.939999999999</v>
      </c>
      <c r="J12" s="36">
        <v>5134.92</v>
      </c>
      <c r="K12" s="273"/>
    </row>
    <row r="13" spans="1:11">
      <c r="A13" s="33" t="s">
        <v>94</v>
      </c>
      <c r="B13" s="36">
        <v>242406460.46000001</v>
      </c>
      <c r="C13" s="36">
        <v>135273907.24000001</v>
      </c>
      <c r="D13" s="36">
        <v>103638879.95</v>
      </c>
      <c r="E13" s="36">
        <v>170082899.13</v>
      </c>
      <c r="F13" s="36">
        <v>357199502.73000002</v>
      </c>
      <c r="G13" s="36">
        <v>34983511.259999998</v>
      </c>
      <c r="H13" s="36">
        <v>100854933.39999999</v>
      </c>
      <c r="I13" s="36">
        <v>137066946.16</v>
      </c>
      <c r="J13" s="36">
        <v>49043314.479999997</v>
      </c>
      <c r="K13" s="273"/>
    </row>
    <row r="14" spans="1:11">
      <c r="A14" s="33" t="s">
        <v>95</v>
      </c>
      <c r="B14" s="36">
        <v>48079583.93</v>
      </c>
      <c r="C14" s="36">
        <v>16853688.530000001</v>
      </c>
      <c r="D14" s="36">
        <v>5812310.2400000002</v>
      </c>
      <c r="E14" s="36">
        <v>8536206.0899999999</v>
      </c>
      <c r="F14" s="36">
        <v>18430940.420000002</v>
      </c>
      <c r="G14" s="36">
        <v>9866148.8900000006</v>
      </c>
      <c r="H14" s="36">
        <v>3403180.4899999998</v>
      </c>
      <c r="I14" s="36">
        <v>1919372.6</v>
      </c>
      <c r="J14" s="36">
        <v>95516.83</v>
      </c>
      <c r="K14" s="273"/>
    </row>
    <row r="15" spans="1:11">
      <c r="A15" s="33" t="s">
        <v>96</v>
      </c>
      <c r="B15" s="36">
        <v>7728576.9900000002</v>
      </c>
      <c r="C15" s="36">
        <v>2682871.1500000004</v>
      </c>
      <c r="D15" s="36">
        <v>1649753.88</v>
      </c>
      <c r="E15" s="36">
        <v>4322956.87</v>
      </c>
      <c r="F15" s="36">
        <v>4139210.03</v>
      </c>
      <c r="G15" s="36">
        <v>1098254.94</v>
      </c>
      <c r="H15" s="36">
        <v>125513.64</v>
      </c>
      <c r="I15" s="36">
        <v>805950.03</v>
      </c>
      <c r="J15" s="36">
        <v>22759.97</v>
      </c>
      <c r="K15" s="273"/>
    </row>
    <row r="16" spans="1:11">
      <c r="A16" s="33" t="s">
        <v>97</v>
      </c>
      <c r="B16" s="36">
        <v>68652141.739999995</v>
      </c>
      <c r="C16" s="36">
        <v>110479558.08</v>
      </c>
      <c r="D16" s="36">
        <v>67342320.370000005</v>
      </c>
      <c r="E16" s="36">
        <v>201987826.62</v>
      </c>
      <c r="F16" s="36">
        <v>347064086</v>
      </c>
      <c r="G16" s="36">
        <v>185986109.46000001</v>
      </c>
      <c r="H16" s="36">
        <v>234651200.10999998</v>
      </c>
      <c r="I16" s="36">
        <v>126136074.55</v>
      </c>
      <c r="J16" s="36">
        <v>56638874.040000007</v>
      </c>
      <c r="K16" s="273"/>
    </row>
    <row r="17" spans="1:11">
      <c r="A17" s="33" t="s">
        <v>98</v>
      </c>
      <c r="B17" s="36">
        <v>123229875.47</v>
      </c>
      <c r="C17" s="36">
        <v>38907551.469999999</v>
      </c>
      <c r="D17" s="36">
        <v>63002507.140000001</v>
      </c>
      <c r="E17" s="36">
        <v>78663596.210000008</v>
      </c>
      <c r="F17" s="36">
        <v>108067124.84</v>
      </c>
      <c r="G17" s="36">
        <v>63627363.269999996</v>
      </c>
      <c r="H17" s="36">
        <v>32192362.059999999</v>
      </c>
      <c r="I17" s="36">
        <v>15536481.15</v>
      </c>
      <c r="J17" s="36">
        <v>25434253.299999997</v>
      </c>
      <c r="K17" s="273"/>
    </row>
    <row r="18" spans="1:11">
      <c r="A18" s="33" t="s">
        <v>99</v>
      </c>
      <c r="B18" s="36">
        <v>264799247.04000002</v>
      </c>
      <c r="C18" s="36">
        <v>372054757.60000002</v>
      </c>
      <c r="D18" s="36">
        <v>422325535.78999996</v>
      </c>
      <c r="E18" s="36">
        <v>459340507.74000001</v>
      </c>
      <c r="F18" s="36">
        <v>547675206.03999996</v>
      </c>
      <c r="G18" s="36">
        <v>545255309.13999999</v>
      </c>
      <c r="H18" s="36">
        <v>358192493.45999998</v>
      </c>
      <c r="I18" s="36">
        <v>288802646.45999998</v>
      </c>
      <c r="J18" s="36">
        <v>253360992.87</v>
      </c>
      <c r="K18" s="273"/>
    </row>
    <row r="19" spans="1:11">
      <c r="A19" s="33" t="s">
        <v>100</v>
      </c>
      <c r="B19" s="36">
        <v>0</v>
      </c>
      <c r="C19" s="36">
        <v>274095.75</v>
      </c>
      <c r="D19" s="36">
        <v>115757.74</v>
      </c>
      <c r="E19" s="36">
        <v>501828.61</v>
      </c>
      <c r="F19" s="36">
        <v>444450.51</v>
      </c>
      <c r="G19" s="36">
        <v>95383.06</v>
      </c>
      <c r="H19" s="36">
        <v>1078.8699999999999</v>
      </c>
      <c r="I19" s="36">
        <v>1429.08</v>
      </c>
      <c r="J19" s="36">
        <v>4315.1399999999994</v>
      </c>
      <c r="K19" s="273"/>
    </row>
    <row r="20" spans="1:11">
      <c r="A20" s="33" t="s">
        <v>101</v>
      </c>
      <c r="B20" s="36">
        <v>183366498.43000001</v>
      </c>
      <c r="C20" s="36">
        <v>68279154.75</v>
      </c>
      <c r="D20" s="36">
        <v>72488136.25</v>
      </c>
      <c r="E20" s="36">
        <v>105630074.91999999</v>
      </c>
      <c r="F20" s="36">
        <v>161777753.31</v>
      </c>
      <c r="G20" s="36">
        <v>103733678.27999999</v>
      </c>
      <c r="H20" s="36">
        <v>53900588.590000004</v>
      </c>
      <c r="I20" s="36">
        <v>75878391.219999999</v>
      </c>
      <c r="J20" s="36">
        <v>41111915.07</v>
      </c>
      <c r="K20" s="273"/>
    </row>
    <row r="21" spans="1:11">
      <c r="A21" s="33" t="s">
        <v>102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273"/>
    </row>
    <row r="22" spans="1:11">
      <c r="A22" s="33" t="s">
        <v>103</v>
      </c>
      <c r="B22" s="36">
        <v>47797.5</v>
      </c>
      <c r="C22" s="36">
        <v>43896.76</v>
      </c>
      <c r="D22" s="36">
        <v>56577.5</v>
      </c>
      <c r="E22" s="36">
        <v>120121.37</v>
      </c>
      <c r="F22" s="36">
        <v>710522.33</v>
      </c>
      <c r="G22" s="36">
        <v>1670990.4700000002</v>
      </c>
      <c r="H22" s="36">
        <v>789063.23</v>
      </c>
      <c r="I22" s="36">
        <v>99562.389999999985</v>
      </c>
      <c r="J22" s="36">
        <v>582873.76</v>
      </c>
      <c r="K22" s="273"/>
    </row>
    <row r="23" spans="1:11">
      <c r="A23" s="33" t="s">
        <v>104</v>
      </c>
      <c r="B23" s="36">
        <v>211435193.41</v>
      </c>
      <c r="C23" s="36">
        <v>385563975.85000002</v>
      </c>
      <c r="D23" s="36">
        <v>245490011.28</v>
      </c>
      <c r="E23" s="36">
        <v>392507454.75</v>
      </c>
      <c r="F23" s="36">
        <v>325421341.69</v>
      </c>
      <c r="G23" s="36">
        <v>297492036.81999999</v>
      </c>
      <c r="H23" s="36">
        <v>249401909.13</v>
      </c>
      <c r="I23" s="36">
        <v>233544864.59999999</v>
      </c>
      <c r="J23" s="36">
        <v>189395284.74000001</v>
      </c>
      <c r="K23" s="273"/>
    </row>
    <row r="24" spans="1:11">
      <c r="A24" s="33" t="s">
        <v>105</v>
      </c>
      <c r="B24" s="36">
        <v>377199408.09999996</v>
      </c>
      <c r="C24" s="36">
        <v>112581503.64999999</v>
      </c>
      <c r="D24" s="36">
        <v>149832539.31</v>
      </c>
      <c r="E24" s="36">
        <v>181704859.61000001</v>
      </c>
      <c r="F24" s="36">
        <v>197004847.94</v>
      </c>
      <c r="G24" s="36">
        <v>90142507.200000003</v>
      </c>
      <c r="H24" s="36">
        <v>64108014.82</v>
      </c>
      <c r="I24" s="36">
        <v>45275011.489999995</v>
      </c>
      <c r="J24" s="36">
        <v>12959532.629999999</v>
      </c>
      <c r="K24" s="273"/>
    </row>
    <row r="25" spans="1:11">
      <c r="A25" s="33" t="s">
        <v>106</v>
      </c>
      <c r="B25" s="36">
        <v>9607.2900000000009</v>
      </c>
      <c r="C25" s="36">
        <v>33783.71</v>
      </c>
      <c r="D25" s="36">
        <v>19851.16</v>
      </c>
      <c r="E25" s="36">
        <v>128027.83</v>
      </c>
      <c r="F25" s="36">
        <v>182005.68</v>
      </c>
      <c r="G25" s="36">
        <v>6206028.790000001</v>
      </c>
      <c r="H25" s="36">
        <v>4140435.82</v>
      </c>
      <c r="I25" s="36">
        <v>1851.9</v>
      </c>
      <c r="J25" s="36">
        <v>31623008.73</v>
      </c>
      <c r="K25" s="273"/>
    </row>
    <row r="26" spans="1:11">
      <c r="A26" s="33" t="s">
        <v>107</v>
      </c>
      <c r="B26" s="36">
        <v>172502222.28</v>
      </c>
      <c r="C26" s="36">
        <v>247656042.30000001</v>
      </c>
      <c r="D26" s="36">
        <v>181583871.34999999</v>
      </c>
      <c r="E26" s="36">
        <v>307169985.73000002</v>
      </c>
      <c r="F26" s="36">
        <v>304315338.49000001</v>
      </c>
      <c r="G26" s="36">
        <v>218491749.28</v>
      </c>
      <c r="H26" s="36">
        <v>177457561.19999999</v>
      </c>
      <c r="I26" s="36">
        <v>136941189.25</v>
      </c>
      <c r="J26" s="36">
        <v>87174903.689999998</v>
      </c>
      <c r="K26" s="273"/>
    </row>
    <row r="27" spans="1:11">
      <c r="A27" s="33" t="s">
        <v>108</v>
      </c>
      <c r="B27" s="36">
        <v>478211.55</v>
      </c>
      <c r="C27" s="36">
        <v>511912.33999999997</v>
      </c>
      <c r="D27" s="36">
        <v>436063.37</v>
      </c>
      <c r="E27" s="36">
        <v>622210.17000000004</v>
      </c>
      <c r="F27" s="36">
        <v>960723.89999999991</v>
      </c>
      <c r="G27" s="36">
        <v>554779.19999999995</v>
      </c>
      <c r="H27" s="36">
        <v>853012.37</v>
      </c>
      <c r="I27" s="36">
        <v>806841.22</v>
      </c>
      <c r="J27" s="36">
        <v>943407.78</v>
      </c>
      <c r="K27" s="273"/>
    </row>
    <row r="28" spans="1:11">
      <c r="A28" s="33" t="s">
        <v>109</v>
      </c>
      <c r="B28" s="36">
        <v>711596409.20000005</v>
      </c>
      <c r="C28" s="36">
        <v>307245982.46000004</v>
      </c>
      <c r="D28" s="36">
        <v>199206612.91</v>
      </c>
      <c r="E28" s="36">
        <v>350101607.76999998</v>
      </c>
      <c r="F28" s="36">
        <v>336547419.06</v>
      </c>
      <c r="G28" s="36">
        <v>251918679.81</v>
      </c>
      <c r="H28" s="36">
        <v>226801556.28999999</v>
      </c>
      <c r="I28" s="36">
        <v>205679752.31</v>
      </c>
      <c r="J28" s="36">
        <v>177659542.19</v>
      </c>
      <c r="K28" s="273"/>
    </row>
    <row r="29" spans="1:11">
      <c r="A29" s="33" t="s">
        <v>110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273"/>
    </row>
    <row r="30" spans="1:11">
      <c r="A30" s="33" t="s">
        <v>111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273"/>
    </row>
    <row r="31" spans="1:11">
      <c r="A31" s="33"/>
      <c r="B31" s="36"/>
      <c r="C31" s="36"/>
      <c r="D31" s="36"/>
      <c r="E31" s="36"/>
      <c r="F31" s="36"/>
      <c r="G31" s="36"/>
      <c r="H31" s="36"/>
      <c r="I31" s="10"/>
    </row>
    <row r="32" spans="1:11">
      <c r="A32" s="35" t="s">
        <v>112</v>
      </c>
      <c r="B32" s="37">
        <f t="shared" ref="B32:G32" si="0">SUM(B6:B30)</f>
        <v>4435674554.2599993</v>
      </c>
      <c r="C32" s="37">
        <f t="shared" si="0"/>
        <v>3434452214.6400008</v>
      </c>
      <c r="D32" s="37">
        <f t="shared" si="0"/>
        <v>3089624088.0300002</v>
      </c>
      <c r="E32" s="37">
        <f t="shared" si="0"/>
        <v>4157369625.0100002</v>
      </c>
      <c r="F32" s="37">
        <f t="shared" si="0"/>
        <v>5124235060.0200005</v>
      </c>
      <c r="G32" s="37">
        <f t="shared" si="0"/>
        <v>3817165283.1399999</v>
      </c>
      <c r="H32" s="37">
        <f>SUM(H6:H30)</f>
        <v>2978748571.54</v>
      </c>
      <c r="I32" s="37">
        <f>SUM(I6:I30)</f>
        <v>2260054866.7900004</v>
      </c>
      <c r="J32" s="37">
        <f>SUM(J6:J30)</f>
        <v>1496824679.24</v>
      </c>
      <c r="K32" s="37">
        <f>SUM(K6:K30)</f>
        <v>0</v>
      </c>
    </row>
    <row r="33" spans="1:11">
      <c r="B33" s="10"/>
      <c r="C33" s="10"/>
      <c r="D33" s="10"/>
      <c r="E33" s="10"/>
      <c r="F33" s="10"/>
      <c r="G33" s="10"/>
      <c r="H33" s="10"/>
      <c r="I33" s="10"/>
    </row>
    <row r="34" spans="1:11">
      <c r="K34" s="11" t="s">
        <v>362</v>
      </c>
    </row>
    <row r="39" spans="1:11">
      <c r="A39" s="5" t="s">
        <v>114</v>
      </c>
      <c r="B39" s="9"/>
      <c r="C39" s="9"/>
      <c r="D39" s="9"/>
      <c r="E39" s="9"/>
      <c r="F39" s="9"/>
      <c r="G39" s="9"/>
      <c r="H39" s="9"/>
      <c r="I39" s="9"/>
    </row>
    <row r="40" spans="1:11">
      <c r="A40" s="50" t="s">
        <v>153</v>
      </c>
      <c r="B40" s="45"/>
      <c r="C40" s="45"/>
      <c r="D40" s="45"/>
      <c r="E40" s="45"/>
      <c r="F40" s="45"/>
      <c r="G40" s="45"/>
      <c r="H40" s="45"/>
      <c r="I40" s="45"/>
    </row>
    <row r="42" spans="1:11">
      <c r="A42" s="11" t="s">
        <v>143</v>
      </c>
    </row>
    <row r="43" spans="1:11">
      <c r="A43" s="10" t="s">
        <v>115</v>
      </c>
    </row>
    <row r="45" spans="1:11">
      <c r="A45" s="11" t="s">
        <v>140</v>
      </c>
    </row>
    <row r="46" spans="1:11">
      <c r="A46" s="10" t="s">
        <v>116</v>
      </c>
    </row>
    <row r="47" spans="1:11">
      <c r="A47" s="10" t="s">
        <v>117</v>
      </c>
    </row>
    <row r="48" spans="1:11">
      <c r="A48" s="10" t="s">
        <v>118</v>
      </c>
    </row>
    <row r="49" spans="1:1">
      <c r="A49" s="10" t="s">
        <v>119</v>
      </c>
    </row>
    <row r="50" spans="1:1">
      <c r="A50" s="10" t="s">
        <v>120</v>
      </c>
    </row>
    <row r="52" spans="1:1">
      <c r="A52" s="10" t="s">
        <v>121</v>
      </c>
    </row>
    <row r="54" spans="1:1">
      <c r="A54" s="11" t="s">
        <v>141</v>
      </c>
    </row>
    <row r="55" spans="1:1">
      <c r="A55" s="10" t="s">
        <v>283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B32:I3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0000"/>
    <pageSetUpPr fitToPage="1"/>
  </sheetPr>
  <dimension ref="A1:K87"/>
  <sheetViews>
    <sheetView zoomScaleNormal="100" workbookViewId="0">
      <selection activeCell="M16" sqref="M16"/>
    </sheetView>
  </sheetViews>
  <sheetFormatPr baseColWidth="10" defaultColWidth="11.5546875" defaultRowHeight="12"/>
  <cols>
    <col min="1" max="1" width="17.5546875" style="10" customWidth="1"/>
    <col min="2" max="5" width="13.44140625" style="18" customWidth="1"/>
    <col min="6" max="9" width="13.44140625" style="12" customWidth="1"/>
    <col min="10" max="11" width="13.44140625" style="10" customWidth="1"/>
    <col min="12" max="16384" width="11.5546875" style="10"/>
  </cols>
  <sheetData>
    <row r="1" spans="1:11" ht="14.4">
      <c r="A1" s="34" t="s">
        <v>236</v>
      </c>
    </row>
    <row r="2" spans="1:11" ht="14.4">
      <c r="A2" s="34" t="s">
        <v>123</v>
      </c>
    </row>
    <row r="3" spans="1:11">
      <c r="A3" s="33" t="s">
        <v>86</v>
      </c>
      <c r="G3" s="28"/>
      <c r="H3" s="28"/>
    </row>
    <row r="5" spans="1:11">
      <c r="E5" s="12"/>
    </row>
    <row r="6" spans="1:11">
      <c r="A6" s="186" t="s">
        <v>234</v>
      </c>
      <c r="B6" s="187">
        <v>2008</v>
      </c>
      <c r="C6" s="187">
        <v>2009</v>
      </c>
      <c r="D6" s="187">
        <v>2010</v>
      </c>
      <c r="E6" s="187">
        <v>2011</v>
      </c>
      <c r="F6" s="187">
        <v>2012</v>
      </c>
      <c r="G6" s="187">
        <v>2013</v>
      </c>
      <c r="H6" s="187">
        <v>2014</v>
      </c>
      <c r="I6" s="187">
        <v>2015</v>
      </c>
      <c r="J6" s="187">
        <v>2016</v>
      </c>
      <c r="K6" s="187">
        <v>2017</v>
      </c>
    </row>
    <row r="7" spans="1:11">
      <c r="A7" s="33" t="s">
        <v>87</v>
      </c>
      <c r="B7" s="36">
        <v>134260</v>
      </c>
      <c r="C7" s="36">
        <v>4436</v>
      </c>
      <c r="D7" s="36">
        <v>4468</v>
      </c>
      <c r="E7" s="36">
        <v>923</v>
      </c>
      <c r="F7" s="36">
        <v>39</v>
      </c>
      <c r="G7" s="36">
        <v>48</v>
      </c>
      <c r="H7" s="36">
        <v>58</v>
      </c>
      <c r="I7" s="36">
        <v>74.92</v>
      </c>
      <c r="J7" s="36">
        <v>61.78</v>
      </c>
      <c r="K7" s="36">
        <v>10.16</v>
      </c>
    </row>
    <row r="8" spans="1:11">
      <c r="A8" s="33" t="s">
        <v>88</v>
      </c>
      <c r="B8" s="36">
        <v>5169377</v>
      </c>
      <c r="C8" s="36">
        <v>1914984</v>
      </c>
      <c r="D8" s="36">
        <v>4392094</v>
      </c>
      <c r="E8" s="36">
        <v>5143777</v>
      </c>
      <c r="F8" s="36">
        <v>2307836</v>
      </c>
      <c r="G8" s="36">
        <v>3591939</v>
      </c>
      <c r="H8" s="36">
        <v>2794537</v>
      </c>
      <c r="I8" s="36">
        <v>3593649.19</v>
      </c>
      <c r="J8" s="36">
        <v>64479376.629999995</v>
      </c>
      <c r="K8" s="36">
        <v>38565250.909999996</v>
      </c>
    </row>
    <row r="9" spans="1:11">
      <c r="A9" s="33" t="s">
        <v>89</v>
      </c>
      <c r="B9" s="36">
        <v>2377545</v>
      </c>
      <c r="C9" s="36">
        <v>454836</v>
      </c>
      <c r="D9" s="36">
        <v>140127</v>
      </c>
      <c r="E9" s="36">
        <v>630930</v>
      </c>
      <c r="F9" s="36">
        <v>1467003</v>
      </c>
      <c r="G9" s="36">
        <v>2311448</v>
      </c>
      <c r="H9" s="36">
        <v>465201</v>
      </c>
      <c r="I9" s="36">
        <v>1873625.73</v>
      </c>
      <c r="J9" s="36">
        <v>5593507.0299999993</v>
      </c>
      <c r="K9" s="36">
        <v>1854439.03</v>
      </c>
    </row>
    <row r="10" spans="1:11">
      <c r="A10" s="33" t="s">
        <v>90</v>
      </c>
      <c r="B10" s="36">
        <v>32353502</v>
      </c>
      <c r="C10" s="36">
        <v>37677744</v>
      </c>
      <c r="D10" s="36">
        <v>47817208</v>
      </c>
      <c r="E10" s="36">
        <v>62327359</v>
      </c>
      <c r="F10" s="36">
        <v>34047458</v>
      </c>
      <c r="G10" s="36">
        <v>28469309</v>
      </c>
      <c r="H10" s="36">
        <v>61205266</v>
      </c>
      <c r="I10" s="36">
        <v>70970669.489999995</v>
      </c>
      <c r="J10" s="36">
        <v>346070142.09000003</v>
      </c>
      <c r="K10" s="36">
        <v>56699505.439999998</v>
      </c>
    </row>
    <row r="11" spans="1:11">
      <c r="A11" s="33" t="s">
        <v>91</v>
      </c>
      <c r="B11" s="36">
        <v>2987536</v>
      </c>
      <c r="C11" s="36">
        <v>5680483</v>
      </c>
      <c r="D11" s="36">
        <v>14009728</v>
      </c>
      <c r="E11" s="36">
        <v>27428581</v>
      </c>
      <c r="F11" s="36">
        <v>11305525</v>
      </c>
      <c r="G11" s="36">
        <v>8838112</v>
      </c>
      <c r="H11" s="36">
        <v>9143440</v>
      </c>
      <c r="I11" s="36">
        <v>10431709.24</v>
      </c>
      <c r="J11" s="36">
        <v>13828411.4</v>
      </c>
      <c r="K11" s="36">
        <v>5437677.5999999996</v>
      </c>
    </row>
    <row r="12" spans="1:11">
      <c r="A12" s="33" t="s">
        <v>92</v>
      </c>
      <c r="B12" s="36">
        <v>603619</v>
      </c>
      <c r="C12" s="36">
        <v>14610064</v>
      </c>
      <c r="D12" s="36">
        <v>57124732</v>
      </c>
      <c r="E12" s="36">
        <v>89462978</v>
      </c>
      <c r="F12" s="36">
        <v>54639955</v>
      </c>
      <c r="G12" s="36">
        <v>85457657</v>
      </c>
      <c r="H12" s="36">
        <v>43509723</v>
      </c>
      <c r="I12" s="36">
        <v>37939895.130000003</v>
      </c>
      <c r="J12" s="36">
        <v>39867955.800000004</v>
      </c>
      <c r="K12" s="36">
        <v>12063474.859999999</v>
      </c>
    </row>
    <row r="13" spans="1:11">
      <c r="A13" s="33" t="s">
        <v>93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>
      <c r="A14" s="33" t="s">
        <v>94</v>
      </c>
      <c r="B14" s="36">
        <v>0</v>
      </c>
      <c r="C14" s="36">
        <v>0</v>
      </c>
      <c r="D14" s="36">
        <v>19385830</v>
      </c>
      <c r="E14" s="36">
        <v>39996699</v>
      </c>
      <c r="F14" s="36">
        <v>28282072</v>
      </c>
      <c r="G14" s="36">
        <v>21311417</v>
      </c>
      <c r="H14" s="36">
        <v>38022772</v>
      </c>
      <c r="I14" s="36">
        <v>91040799.520000011</v>
      </c>
      <c r="J14" s="36">
        <v>108135667.40000001</v>
      </c>
      <c r="K14" s="36">
        <v>39990217.5</v>
      </c>
    </row>
    <row r="15" spans="1:11">
      <c r="A15" s="33" t="s">
        <v>95</v>
      </c>
      <c r="B15" s="36">
        <v>13695532</v>
      </c>
      <c r="C15" s="36">
        <v>7409606</v>
      </c>
      <c r="D15" s="36">
        <v>11902860</v>
      </c>
      <c r="E15" s="36">
        <v>21536755</v>
      </c>
      <c r="F15" s="36">
        <v>7169662</v>
      </c>
      <c r="G15" s="36">
        <v>6575704</v>
      </c>
      <c r="H15" s="36">
        <v>6097305</v>
      </c>
      <c r="I15" s="36">
        <v>7386627.25</v>
      </c>
      <c r="J15" s="36">
        <v>4262079.09</v>
      </c>
      <c r="K15" s="36">
        <v>1229604.99</v>
      </c>
    </row>
    <row r="16" spans="1:11">
      <c r="A16" s="33" t="s">
        <v>96</v>
      </c>
      <c r="B16" s="36">
        <v>1932104</v>
      </c>
      <c r="C16" s="36">
        <v>925949</v>
      </c>
      <c r="D16" s="36">
        <v>1421240</v>
      </c>
      <c r="E16" s="36">
        <v>2460403</v>
      </c>
      <c r="F16" s="36">
        <v>1312787</v>
      </c>
      <c r="G16" s="36">
        <v>1350610</v>
      </c>
      <c r="H16" s="36">
        <v>1417405</v>
      </c>
      <c r="I16" s="36">
        <v>1940862.95</v>
      </c>
      <c r="J16" s="36">
        <v>1996555.1700000002</v>
      </c>
      <c r="K16" s="36">
        <v>664112.41999999993</v>
      </c>
    </row>
    <row r="17" spans="1:11">
      <c r="A17" s="33" t="s">
        <v>97</v>
      </c>
      <c r="B17" s="36">
        <v>11287173</v>
      </c>
      <c r="C17" s="36">
        <v>8048300</v>
      </c>
      <c r="D17" s="36">
        <v>12491671</v>
      </c>
      <c r="E17" s="36">
        <v>28657841</v>
      </c>
      <c r="F17" s="36">
        <v>50162706</v>
      </c>
      <c r="G17" s="36">
        <v>39303662</v>
      </c>
      <c r="H17" s="36">
        <v>48393448</v>
      </c>
      <c r="I17" s="36">
        <v>12316881.129999999</v>
      </c>
      <c r="J17" s="36">
        <v>10090881.529999999</v>
      </c>
      <c r="K17" s="36">
        <v>2665117.54</v>
      </c>
    </row>
    <row r="18" spans="1:11">
      <c r="A18" s="33" t="s">
        <v>98</v>
      </c>
      <c r="B18" s="36">
        <v>28059807</v>
      </c>
      <c r="C18" s="36">
        <v>20609806</v>
      </c>
      <c r="D18" s="36">
        <v>35561680</v>
      </c>
      <c r="E18" s="36">
        <v>51439201</v>
      </c>
      <c r="F18" s="36">
        <v>14513337</v>
      </c>
      <c r="G18" s="36">
        <v>22211870</v>
      </c>
      <c r="H18" s="36">
        <v>4771452</v>
      </c>
      <c r="I18" s="36">
        <v>42233184.329999998</v>
      </c>
      <c r="J18" s="36">
        <v>23859437.209999997</v>
      </c>
      <c r="K18" s="36">
        <v>7560983.04</v>
      </c>
    </row>
    <row r="19" spans="1:11">
      <c r="A19" s="33" t="s">
        <v>99</v>
      </c>
      <c r="B19" s="36">
        <v>23501267</v>
      </c>
      <c r="C19" s="36">
        <v>26089773</v>
      </c>
      <c r="D19" s="36">
        <v>41357775</v>
      </c>
      <c r="E19" s="36">
        <v>62079461</v>
      </c>
      <c r="F19" s="36">
        <v>46281459</v>
      </c>
      <c r="G19" s="36">
        <v>43177064</v>
      </c>
      <c r="H19" s="36">
        <v>35976682</v>
      </c>
      <c r="I19" s="36">
        <v>40327207.729999997</v>
      </c>
      <c r="J19" s="36">
        <v>38962430.539999999</v>
      </c>
      <c r="K19" s="36">
        <v>14623244.760000002</v>
      </c>
    </row>
    <row r="20" spans="1:11">
      <c r="A20" s="33" t="s">
        <v>100</v>
      </c>
      <c r="B20" s="36">
        <v>0</v>
      </c>
      <c r="C20" s="36">
        <v>0</v>
      </c>
      <c r="D20" s="36">
        <v>25896</v>
      </c>
      <c r="E20" s="36">
        <v>124424</v>
      </c>
      <c r="F20" s="36">
        <v>29154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  <row r="21" spans="1:11">
      <c r="A21" s="33" t="s">
        <v>101</v>
      </c>
      <c r="B21" s="36">
        <v>42749832</v>
      </c>
      <c r="C21" s="36">
        <v>18927527</v>
      </c>
      <c r="D21" s="36">
        <v>35863622</v>
      </c>
      <c r="E21" s="36">
        <v>69320655</v>
      </c>
      <c r="F21" s="36">
        <v>26921423</v>
      </c>
      <c r="G21" s="36">
        <v>29843264</v>
      </c>
      <c r="H21" s="36">
        <v>24527570</v>
      </c>
      <c r="I21" s="36">
        <v>40962473.659999996</v>
      </c>
      <c r="J21" s="36">
        <v>28250435.450000003</v>
      </c>
      <c r="K21" s="36">
        <v>9544988.6400000006</v>
      </c>
    </row>
    <row r="22" spans="1:11">
      <c r="A22" s="33" t="s">
        <v>102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1:11">
      <c r="A23" s="33" t="s">
        <v>103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</row>
    <row r="24" spans="1:11">
      <c r="A24" s="33" t="s">
        <v>104</v>
      </c>
      <c r="B24" s="36">
        <v>104590058</v>
      </c>
      <c r="C24" s="36">
        <v>55321786</v>
      </c>
      <c r="D24" s="36">
        <v>93874114</v>
      </c>
      <c r="E24" s="36">
        <v>102567807</v>
      </c>
      <c r="F24" s="36">
        <v>88816447</v>
      </c>
      <c r="G24" s="36">
        <v>58598499</v>
      </c>
      <c r="H24" s="36">
        <v>49229991</v>
      </c>
      <c r="I24" s="36">
        <v>50191725.279999994</v>
      </c>
      <c r="J24" s="36">
        <v>31014915.91</v>
      </c>
      <c r="K24" s="36">
        <v>7292966.0499999998</v>
      </c>
    </row>
    <row r="25" spans="1:11">
      <c r="A25" s="33" t="s">
        <v>105</v>
      </c>
      <c r="B25" s="36">
        <v>57814651</v>
      </c>
      <c r="C25" s="36">
        <v>31390469</v>
      </c>
      <c r="D25" s="36">
        <v>52135742</v>
      </c>
      <c r="E25" s="36">
        <v>75166609</v>
      </c>
      <c r="F25" s="36">
        <v>24788149</v>
      </c>
      <c r="G25" s="36">
        <v>32663590</v>
      </c>
      <c r="H25" s="36">
        <v>15509637</v>
      </c>
      <c r="I25" s="36">
        <v>41367240.32</v>
      </c>
      <c r="J25" s="36">
        <v>21140128.490000002</v>
      </c>
      <c r="K25" s="36">
        <v>6545935.9199999999</v>
      </c>
    </row>
    <row r="26" spans="1:11">
      <c r="A26" s="33" t="s">
        <v>106</v>
      </c>
      <c r="B26" s="36">
        <v>913</v>
      </c>
      <c r="C26" s="36">
        <v>0</v>
      </c>
      <c r="D26" s="36">
        <v>1291</v>
      </c>
      <c r="E26" s="36">
        <v>168584</v>
      </c>
      <c r="F26" s="36">
        <v>127077</v>
      </c>
      <c r="G26" s="36">
        <v>172335</v>
      </c>
      <c r="H26" s="36">
        <v>288123</v>
      </c>
      <c r="I26" s="36">
        <v>296383.94</v>
      </c>
      <c r="J26" s="36">
        <v>617143.41</v>
      </c>
      <c r="K26" s="36">
        <v>112627.42</v>
      </c>
    </row>
    <row r="27" spans="1:11">
      <c r="A27" s="33" t="s">
        <v>107</v>
      </c>
      <c r="B27" s="36">
        <v>62394204</v>
      </c>
      <c r="C27" s="36">
        <v>38500189</v>
      </c>
      <c r="D27" s="36">
        <v>64903313</v>
      </c>
      <c r="E27" s="36">
        <v>76674845</v>
      </c>
      <c r="F27" s="36">
        <v>59113704</v>
      </c>
      <c r="G27" s="36">
        <v>46641569</v>
      </c>
      <c r="H27" s="36">
        <v>49023865</v>
      </c>
      <c r="I27" s="36">
        <v>26760661.670000002</v>
      </c>
      <c r="J27" s="36">
        <v>19687433.66</v>
      </c>
      <c r="K27" s="36">
        <v>7971477.7199999997</v>
      </c>
    </row>
    <row r="28" spans="1:11">
      <c r="A28" s="33" t="s">
        <v>108</v>
      </c>
      <c r="B28" s="36">
        <v>14992</v>
      </c>
      <c r="C28" s="36">
        <v>15561</v>
      </c>
      <c r="D28" s="36">
        <v>19786</v>
      </c>
      <c r="E28" s="36">
        <v>70114</v>
      </c>
      <c r="F28" s="36">
        <v>103084</v>
      </c>
      <c r="G28" s="36">
        <v>108145</v>
      </c>
      <c r="H28" s="36">
        <v>159648</v>
      </c>
      <c r="I28" s="36">
        <v>293277.71999999997</v>
      </c>
      <c r="J28" s="36">
        <v>252898.46</v>
      </c>
      <c r="K28" s="36">
        <v>49843.69</v>
      </c>
    </row>
    <row r="29" spans="1:11">
      <c r="A29" s="33" t="s">
        <v>109</v>
      </c>
      <c r="B29" s="36">
        <v>84725432</v>
      </c>
      <c r="C29" s="36">
        <v>40792981</v>
      </c>
      <c r="D29" s="36">
        <v>74792785</v>
      </c>
      <c r="E29" s="36">
        <v>105784527</v>
      </c>
      <c r="F29" s="36">
        <v>45183308</v>
      </c>
      <c r="G29" s="36">
        <v>48204769</v>
      </c>
      <c r="H29" s="36">
        <v>47222397</v>
      </c>
      <c r="I29" s="36">
        <v>47376779.530000001</v>
      </c>
      <c r="J29" s="36">
        <v>30387711.219999999</v>
      </c>
      <c r="K29" s="36">
        <v>8278766.1500000004</v>
      </c>
    </row>
    <row r="30" spans="1:11">
      <c r="A30" s="33" t="s">
        <v>110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</row>
    <row r="31" spans="1:11">
      <c r="A31" s="33" t="s">
        <v>111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</row>
    <row r="32" spans="1:11">
      <c r="A32" s="33"/>
      <c r="B32" s="36"/>
      <c r="C32" s="36"/>
      <c r="D32" s="36"/>
      <c r="E32" s="36"/>
      <c r="F32" s="36"/>
      <c r="G32" s="36"/>
      <c r="H32" s="36"/>
      <c r="I32" s="10"/>
    </row>
    <row r="33" spans="1:11">
      <c r="A33" s="35" t="s">
        <v>112</v>
      </c>
      <c r="B33" s="37">
        <f t="shared" ref="B33:G33" si="0">SUM(B7:B31)</f>
        <v>474391804</v>
      </c>
      <c r="C33" s="37">
        <f t="shared" si="0"/>
        <v>308374494</v>
      </c>
      <c r="D33" s="37">
        <f t="shared" si="0"/>
        <v>567225962</v>
      </c>
      <c r="E33" s="37">
        <f t="shared" si="0"/>
        <v>821042473</v>
      </c>
      <c r="F33" s="37">
        <f t="shared" si="0"/>
        <v>496572185</v>
      </c>
      <c r="G33" s="37">
        <f t="shared" si="0"/>
        <v>478831011</v>
      </c>
      <c r="H33" s="37">
        <f>SUM(H7:H31)</f>
        <v>437758520</v>
      </c>
      <c r="I33" s="37">
        <f>SUM(I7:I31)</f>
        <v>527303728.73000002</v>
      </c>
      <c r="J33" s="37">
        <f>SUM(J7:J31)</f>
        <v>788497172.26999998</v>
      </c>
      <c r="K33" s="37">
        <f>SUM(K7:K31)</f>
        <v>221150243.83999997</v>
      </c>
    </row>
    <row r="34" spans="1:11">
      <c r="B34" s="10"/>
      <c r="C34" s="10"/>
      <c r="D34" s="10"/>
      <c r="E34" s="10"/>
      <c r="F34" s="10"/>
      <c r="G34" s="10"/>
      <c r="H34" s="10"/>
      <c r="I34" s="10"/>
    </row>
    <row r="40" spans="1:11">
      <c r="A40" s="5" t="s">
        <v>114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>
      <c r="A41" s="50" t="s">
        <v>153</v>
      </c>
      <c r="B41" s="45"/>
      <c r="C41" s="45"/>
      <c r="D41" s="45"/>
      <c r="E41" s="45"/>
      <c r="F41" s="45"/>
      <c r="G41" s="45"/>
      <c r="H41" s="45"/>
      <c r="I41" s="45"/>
    </row>
    <row r="43" spans="1:11">
      <c r="A43" s="11" t="s">
        <v>142</v>
      </c>
    </row>
    <row r="44" spans="1:11">
      <c r="A44" s="10" t="s">
        <v>115</v>
      </c>
    </row>
    <row r="46" spans="1:11">
      <c r="A46" s="11" t="s">
        <v>140</v>
      </c>
    </row>
    <row r="47" spans="1:11">
      <c r="A47" s="10" t="s">
        <v>116</v>
      </c>
    </row>
    <row r="48" spans="1:11">
      <c r="A48" s="10" t="s">
        <v>117</v>
      </c>
    </row>
    <row r="49" spans="1:9">
      <c r="A49" s="10" t="s">
        <v>118</v>
      </c>
    </row>
    <row r="50" spans="1:9">
      <c r="A50" s="10" t="s">
        <v>119</v>
      </c>
    </row>
    <row r="51" spans="1:9">
      <c r="A51" s="10" t="s">
        <v>120</v>
      </c>
    </row>
    <row r="53" spans="1:9">
      <c r="A53" s="10" t="s">
        <v>121</v>
      </c>
    </row>
    <row r="55" spans="1:9">
      <c r="A55" s="11" t="s">
        <v>141</v>
      </c>
    </row>
    <row r="56" spans="1:9">
      <c r="A56" s="10" t="s">
        <v>282</v>
      </c>
    </row>
    <row r="61" spans="1:9">
      <c r="G61" s="235"/>
      <c r="H61" s="235"/>
      <c r="I61" s="18"/>
    </row>
    <row r="62" spans="1:9">
      <c r="F62" s="14"/>
      <c r="G62" s="14"/>
      <c r="H62" s="14"/>
      <c r="I62" s="14"/>
    </row>
    <row r="63" spans="1:9">
      <c r="F63" s="14"/>
      <c r="G63" s="14"/>
      <c r="H63" s="14"/>
      <c r="I63" s="14"/>
    </row>
    <row r="64" spans="1:9">
      <c r="F64" s="14"/>
      <c r="G64" s="14"/>
      <c r="H64" s="14"/>
      <c r="I64" s="14"/>
    </row>
    <row r="65" spans="6:9">
      <c r="F65" s="14"/>
      <c r="G65" s="14"/>
      <c r="H65" s="14"/>
      <c r="I65" s="14"/>
    </row>
    <row r="66" spans="6:9">
      <c r="F66" s="14"/>
      <c r="G66" s="14"/>
      <c r="H66" s="14"/>
      <c r="I66" s="14"/>
    </row>
    <row r="68" spans="6:9">
      <c r="F68" s="14"/>
      <c r="G68" s="14"/>
      <c r="H68" s="14"/>
      <c r="I68" s="14"/>
    </row>
    <row r="69" spans="6:9">
      <c r="F69" s="14"/>
      <c r="G69" s="14"/>
      <c r="H69" s="14"/>
      <c r="I69" s="14"/>
    </row>
    <row r="70" spans="6:9">
      <c r="F70" s="14"/>
      <c r="G70" s="14"/>
      <c r="H70" s="14"/>
      <c r="I70" s="14"/>
    </row>
    <row r="71" spans="6:9">
      <c r="F71" s="14"/>
      <c r="G71" s="14"/>
      <c r="H71" s="14"/>
      <c r="I71" s="14"/>
    </row>
    <row r="72" spans="6:9">
      <c r="F72" s="14"/>
      <c r="G72" s="14"/>
      <c r="H72" s="14"/>
      <c r="I72" s="14"/>
    </row>
    <row r="73" spans="6:9">
      <c r="F73" s="14"/>
      <c r="G73" s="14"/>
      <c r="H73" s="14"/>
      <c r="I73" s="14"/>
    </row>
    <row r="74" spans="6:9">
      <c r="F74" s="14"/>
    </row>
    <row r="75" spans="6:9">
      <c r="F75" s="14"/>
      <c r="G75" s="14"/>
      <c r="H75" s="14"/>
      <c r="I75" s="14"/>
    </row>
    <row r="78" spans="6:9">
      <c r="F78" s="14"/>
      <c r="G78" s="14"/>
      <c r="H78" s="14"/>
      <c r="I78" s="14"/>
    </row>
    <row r="79" spans="6:9">
      <c r="F79" s="14"/>
      <c r="G79" s="14"/>
      <c r="H79" s="14"/>
      <c r="I79" s="14"/>
    </row>
    <row r="80" spans="6:9">
      <c r="F80" s="14"/>
      <c r="G80" s="14"/>
      <c r="H80" s="14"/>
      <c r="I80" s="14"/>
    </row>
    <row r="81" spans="6:9">
      <c r="F81" s="14"/>
      <c r="G81" s="14"/>
      <c r="H81" s="14"/>
      <c r="I81" s="14"/>
    </row>
    <row r="82" spans="6:9">
      <c r="F82" s="14"/>
      <c r="G82" s="14"/>
      <c r="H82" s="14"/>
      <c r="I82" s="14"/>
    </row>
    <row r="83" spans="6:9">
      <c r="F83" s="14"/>
      <c r="G83" s="14"/>
      <c r="H83" s="14"/>
      <c r="I83" s="14"/>
    </row>
    <row r="87" spans="6:9">
      <c r="F87" s="14"/>
      <c r="G87" s="14"/>
      <c r="H87" s="14"/>
      <c r="I87" s="14"/>
    </row>
  </sheetData>
  <pageMargins left="0.70866141732283472" right="0.70866141732283472" top="0.74803149606299213" bottom="0.74803149606299213" header="0.31496062992125984" footer="0.31496062992125984"/>
  <pageSetup scale="47" orientation="landscape" r:id="rId1"/>
  <ignoredErrors>
    <ignoredError sqref="B33:I3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FF0000"/>
    <pageSetUpPr fitToPage="1"/>
  </sheetPr>
  <dimension ref="A1:M45"/>
  <sheetViews>
    <sheetView topLeftCell="A7" zoomScale="85" zoomScaleNormal="85" workbookViewId="0">
      <selection activeCell="M32" sqref="M32"/>
    </sheetView>
  </sheetViews>
  <sheetFormatPr baseColWidth="10" defaultColWidth="11.5546875" defaultRowHeight="12"/>
  <cols>
    <col min="1" max="1" width="19" style="10" customWidth="1"/>
    <col min="2" max="2" width="12.33203125" style="18" customWidth="1"/>
    <col min="3" max="3" width="13" style="18" customWidth="1"/>
    <col min="4" max="5" width="12.33203125" style="18" customWidth="1"/>
    <col min="6" max="6" width="12.6640625" style="12" customWidth="1"/>
    <col min="7" max="7" width="13" style="12" customWidth="1"/>
    <col min="8" max="8" width="12.33203125" style="12" customWidth="1"/>
    <col min="9" max="9" width="15.109375" style="12" customWidth="1"/>
    <col min="10" max="11" width="14.88671875" style="10" customWidth="1"/>
    <col min="12" max="12" width="33.33203125" style="10" customWidth="1"/>
    <col min="13" max="16384" width="11.5546875" style="10"/>
  </cols>
  <sheetData>
    <row r="1" spans="1:13" ht="14.4">
      <c r="A1" s="34" t="s">
        <v>235</v>
      </c>
    </row>
    <row r="2" spans="1:13" ht="14.4">
      <c r="A2" s="34" t="s">
        <v>124</v>
      </c>
    </row>
    <row r="3" spans="1:13">
      <c r="A3" s="33" t="s">
        <v>86</v>
      </c>
      <c r="G3" s="28"/>
      <c r="H3" s="28"/>
    </row>
    <row r="4" spans="1:13" s="54" customFormat="1">
      <c r="A4" s="58"/>
      <c r="B4" s="76"/>
      <c r="C4" s="76"/>
      <c r="D4" s="76"/>
      <c r="E4" s="76"/>
      <c r="F4" s="57"/>
      <c r="G4" s="77"/>
      <c r="H4" s="77"/>
      <c r="I4" s="57"/>
    </row>
    <row r="6" spans="1:13">
      <c r="E6" s="12"/>
    </row>
    <row r="7" spans="1:13">
      <c r="A7" s="186" t="s">
        <v>234</v>
      </c>
      <c r="B7" s="187">
        <v>2008</v>
      </c>
      <c r="C7" s="187">
        <v>2009</v>
      </c>
      <c r="D7" s="187">
        <v>2010</v>
      </c>
      <c r="E7" s="187">
        <v>2011</v>
      </c>
      <c r="F7" s="187">
        <v>2012</v>
      </c>
      <c r="G7" s="187">
        <v>2013</v>
      </c>
      <c r="H7" s="187">
        <v>2014</v>
      </c>
      <c r="I7" s="187">
        <v>2015</v>
      </c>
      <c r="J7" s="187">
        <v>2016</v>
      </c>
      <c r="K7" s="187">
        <v>2017</v>
      </c>
    </row>
    <row r="8" spans="1:13">
      <c r="A8" s="33" t="s">
        <v>87</v>
      </c>
      <c r="B8" s="36">
        <v>1885446.8577241739</v>
      </c>
      <c r="C8" s="36">
        <v>2604136.0375251225</v>
      </c>
      <c r="D8" s="36">
        <v>2802081.8990824148</v>
      </c>
      <c r="E8" s="36">
        <v>2758912.084381836</v>
      </c>
      <c r="F8" s="36">
        <v>2598937.7619712553</v>
      </c>
      <c r="G8" s="36">
        <v>1825791.6429200002</v>
      </c>
      <c r="H8" s="36">
        <v>1956936.3164799998</v>
      </c>
      <c r="I8" s="36">
        <v>2181076.9615000002</v>
      </c>
      <c r="J8" s="36">
        <v>1373174.4219199999</v>
      </c>
      <c r="K8" s="36"/>
      <c r="M8" s="60"/>
    </row>
    <row r="9" spans="1:13">
      <c r="A9" s="33" t="s">
        <v>88</v>
      </c>
      <c r="B9" s="36">
        <v>7656222.469328573</v>
      </c>
      <c r="C9" s="36">
        <v>7271730.0195494294</v>
      </c>
      <c r="D9" s="36">
        <v>8097946.9850280313</v>
      </c>
      <c r="E9" s="36">
        <v>9392414.2086814065</v>
      </c>
      <c r="F9" s="36">
        <v>10256307.121006878</v>
      </c>
      <c r="G9" s="36">
        <v>12277707.738180002</v>
      </c>
      <c r="H9" s="36">
        <v>13685005.948799999</v>
      </c>
      <c r="I9" s="36">
        <v>16128823.085964302</v>
      </c>
      <c r="J9" s="36">
        <v>16608974.184700001</v>
      </c>
      <c r="K9" s="36"/>
    </row>
    <row r="10" spans="1:13">
      <c r="A10" s="33" t="s">
        <v>89</v>
      </c>
      <c r="B10" s="36">
        <v>7312841.2329840008</v>
      </c>
      <c r="C10" s="36">
        <v>4901382.6419947008</v>
      </c>
      <c r="D10" s="36">
        <v>6571717.9971504146</v>
      </c>
      <c r="E10" s="36">
        <v>7718362.3780964613</v>
      </c>
      <c r="F10" s="36">
        <v>7755266.2230911357</v>
      </c>
      <c r="G10" s="36">
        <v>9241030.0819799993</v>
      </c>
      <c r="H10" s="36">
        <v>9635277.1273599993</v>
      </c>
      <c r="I10" s="36">
        <v>10886734.440749506</v>
      </c>
      <c r="J10" s="36">
        <v>10930052.332920002</v>
      </c>
      <c r="K10" s="36"/>
      <c r="M10" s="60"/>
    </row>
    <row r="11" spans="1:13">
      <c r="A11" s="33" t="s">
        <v>90</v>
      </c>
      <c r="B11" s="36">
        <v>11777471.507764734</v>
      </c>
      <c r="C11" s="36">
        <v>13171182.898758335</v>
      </c>
      <c r="D11" s="36">
        <v>17153291.72868719</v>
      </c>
      <c r="E11" s="36">
        <v>18448408.87328168</v>
      </c>
      <c r="F11" s="36">
        <v>18923925.400259413</v>
      </c>
      <c r="G11" s="36">
        <v>21230830.52208</v>
      </c>
      <c r="H11" s="36">
        <v>20798111.013280001</v>
      </c>
      <c r="I11" s="36">
        <v>25913730.64844257</v>
      </c>
      <c r="J11" s="36">
        <v>26892128.792280003</v>
      </c>
      <c r="K11" s="36"/>
    </row>
    <row r="12" spans="1:13">
      <c r="A12" s="33" t="s">
        <v>91</v>
      </c>
      <c r="B12" s="36">
        <v>6863988.4434866421</v>
      </c>
      <c r="C12" s="36">
        <v>4986369.0543342577</v>
      </c>
      <c r="D12" s="36">
        <v>7957769.1972676329</v>
      </c>
      <c r="E12" s="36">
        <v>8454082.1447049789</v>
      </c>
      <c r="F12" s="36">
        <v>9082065.8306906074</v>
      </c>
      <c r="G12" s="36">
        <v>9929504.8179599997</v>
      </c>
      <c r="H12" s="36">
        <v>10169321.679839998</v>
      </c>
      <c r="I12" s="36">
        <v>11031189.389992861</v>
      </c>
      <c r="J12" s="36">
        <v>10411213.027980002</v>
      </c>
      <c r="K12" s="36"/>
      <c r="M12" s="60"/>
    </row>
    <row r="13" spans="1:13">
      <c r="A13" s="33" t="s">
        <v>92</v>
      </c>
      <c r="B13" s="36">
        <v>13324471.013770783</v>
      </c>
      <c r="C13" s="36">
        <v>13318849.086986749</v>
      </c>
      <c r="D13" s="36">
        <v>15049567.406510746</v>
      </c>
      <c r="E13" s="36">
        <v>15557516.712760732</v>
      </c>
      <c r="F13" s="36">
        <v>15852389.235077644</v>
      </c>
      <c r="G13" s="36">
        <v>15830478.344440002</v>
      </c>
      <c r="H13" s="36">
        <v>16642735.962239999</v>
      </c>
      <c r="I13" s="36">
        <v>17557258.990963858</v>
      </c>
      <c r="J13" s="36">
        <v>15929663.727979999</v>
      </c>
      <c r="K13" s="36"/>
      <c r="M13" s="60"/>
    </row>
    <row r="14" spans="1:13">
      <c r="A14" s="33" t="s">
        <v>93</v>
      </c>
      <c r="B14" s="36">
        <v>11300.060776316483</v>
      </c>
      <c r="C14" s="36">
        <v>11245.963526444284</v>
      </c>
      <c r="D14" s="36">
        <v>22428.265658171251</v>
      </c>
      <c r="E14" s="36">
        <v>5088.0357128230453</v>
      </c>
      <c r="F14" s="36">
        <v>7579.0649344109852</v>
      </c>
      <c r="G14" s="36">
        <v>17516.543239999999</v>
      </c>
      <c r="H14" s="36">
        <v>13644.296479999999</v>
      </c>
      <c r="I14" s="36">
        <v>32464.558280000001</v>
      </c>
      <c r="J14" s="36">
        <v>23135.928520000001</v>
      </c>
      <c r="K14" s="36"/>
      <c r="M14" s="60"/>
    </row>
    <row r="15" spans="1:13">
      <c r="A15" s="33" t="s">
        <v>94</v>
      </c>
      <c r="B15" s="36">
        <v>8335537.8569511361</v>
      </c>
      <c r="C15" s="36">
        <v>8329096.1438863734</v>
      </c>
      <c r="D15" s="36">
        <v>7606100.1849861285</v>
      </c>
      <c r="E15" s="36">
        <v>9659696.4300015625</v>
      </c>
      <c r="F15" s="36">
        <v>10939122.498419806</v>
      </c>
      <c r="G15" s="36">
        <v>12387522.480200002</v>
      </c>
      <c r="H15" s="36">
        <v>11999324.112959998</v>
      </c>
      <c r="I15" s="36">
        <v>13624297.120202912</v>
      </c>
      <c r="J15" s="36">
        <v>12975229.35682</v>
      </c>
      <c r="K15" s="36"/>
    </row>
    <row r="16" spans="1:13">
      <c r="A16" s="33" t="s">
        <v>95</v>
      </c>
      <c r="B16" s="36">
        <v>5581649.2709796997</v>
      </c>
      <c r="C16" s="36">
        <v>5155731.3510648236</v>
      </c>
      <c r="D16" s="36">
        <v>5154738.7779010274</v>
      </c>
      <c r="E16" s="36">
        <v>7840591.8007516256</v>
      </c>
      <c r="F16" s="36">
        <v>7771474.6991853416</v>
      </c>
      <c r="G16" s="36">
        <v>8466063.7667800002</v>
      </c>
      <c r="H16" s="36">
        <v>8703169.9118399993</v>
      </c>
      <c r="I16" s="36">
        <v>9920096.3440767042</v>
      </c>
      <c r="J16" s="36">
        <v>10210179.848659998</v>
      </c>
      <c r="K16" s="36"/>
      <c r="M16" s="60"/>
    </row>
    <row r="17" spans="1:13">
      <c r="A17" s="33" t="s">
        <v>96</v>
      </c>
      <c r="B17" s="36">
        <v>2463420.5479415776</v>
      </c>
      <c r="C17" s="36">
        <v>1329665.642055142</v>
      </c>
      <c r="D17" s="36">
        <v>1515454.0002538557</v>
      </c>
      <c r="E17" s="36">
        <v>1702369.8013526185</v>
      </c>
      <c r="F17" s="36">
        <v>2326784.9731547069</v>
      </c>
      <c r="G17" s="36">
        <v>2581905.7791999998</v>
      </c>
      <c r="H17" s="36">
        <v>2938348.1512000002</v>
      </c>
      <c r="I17" s="36">
        <v>3535871.7847857946</v>
      </c>
      <c r="J17" s="36">
        <v>3132112.7838400002</v>
      </c>
      <c r="K17" s="36"/>
      <c r="M17" s="60"/>
    </row>
    <row r="18" spans="1:13">
      <c r="A18" s="33" t="s">
        <v>97</v>
      </c>
      <c r="B18" s="36">
        <v>3429872.9844797268</v>
      </c>
      <c r="C18" s="36">
        <v>3060716.5959932036</v>
      </c>
      <c r="D18" s="36">
        <v>4025571.4172085314</v>
      </c>
      <c r="E18" s="36">
        <v>4414770.3028009674</v>
      </c>
      <c r="F18" s="36">
        <v>3968745.9335675007</v>
      </c>
      <c r="G18" s="36">
        <v>5200478.4551406</v>
      </c>
      <c r="H18" s="36">
        <v>5010835.9271999998</v>
      </c>
      <c r="I18" s="36">
        <v>7247308.4467009911</v>
      </c>
      <c r="J18" s="36">
        <v>6313896.7821199996</v>
      </c>
      <c r="K18" s="36"/>
      <c r="M18" s="60"/>
    </row>
    <row r="19" spans="1:13">
      <c r="A19" s="33" t="s">
        <v>98</v>
      </c>
      <c r="B19" s="36">
        <v>4444856.7729877736</v>
      </c>
      <c r="C19" s="36">
        <v>4159594.2536357469</v>
      </c>
      <c r="D19" s="36">
        <v>6139814.2762503335</v>
      </c>
      <c r="E19" s="36">
        <v>6393963.5306224655</v>
      </c>
      <c r="F19" s="36">
        <v>7345486.7249576561</v>
      </c>
      <c r="G19" s="36">
        <v>7856575.2497799993</v>
      </c>
      <c r="H19" s="36">
        <v>8534969.0248000007</v>
      </c>
      <c r="I19" s="36">
        <v>8708975.1152234748</v>
      </c>
      <c r="J19" s="36">
        <v>10904883.95562</v>
      </c>
      <c r="K19" s="36"/>
      <c r="M19" s="60"/>
    </row>
    <row r="20" spans="1:13">
      <c r="A20" s="33" t="s">
        <v>99</v>
      </c>
      <c r="B20" s="36">
        <v>9710945.0055526961</v>
      </c>
      <c r="C20" s="36">
        <v>10380841.300382096</v>
      </c>
      <c r="D20" s="36">
        <v>11409208.843352167</v>
      </c>
      <c r="E20" s="36">
        <v>12095515.775883485</v>
      </c>
      <c r="F20" s="36">
        <v>13367456.898452088</v>
      </c>
      <c r="G20" s="36">
        <v>13543384.77472</v>
      </c>
      <c r="H20" s="36">
        <v>14627549.89536</v>
      </c>
      <c r="I20" s="36">
        <v>16296320.475885883</v>
      </c>
      <c r="J20" s="36">
        <v>16060239.381591201</v>
      </c>
      <c r="K20" s="36"/>
      <c r="M20" s="60"/>
    </row>
    <row r="21" spans="1:13">
      <c r="A21" s="33" t="s">
        <v>100</v>
      </c>
      <c r="B21" s="36">
        <v>1059665.7928002398</v>
      </c>
      <c r="C21" s="36">
        <v>1423706.9451710866</v>
      </c>
      <c r="D21" s="36">
        <v>1521519.8981679007</v>
      </c>
      <c r="E21" s="36">
        <v>1790986.4947222113</v>
      </c>
      <c r="F21" s="36">
        <v>1734978.9298764425</v>
      </c>
      <c r="G21" s="36">
        <v>1644525.1435400001</v>
      </c>
      <c r="H21" s="36">
        <v>2044499.3359999999</v>
      </c>
      <c r="I21" s="36">
        <v>2820409.0690200003</v>
      </c>
      <c r="J21" s="36">
        <v>2951764.2245800002</v>
      </c>
      <c r="K21" s="36"/>
      <c r="M21" s="60"/>
    </row>
    <row r="22" spans="1:13">
      <c r="A22" s="33" t="s">
        <v>101</v>
      </c>
      <c r="B22" s="36">
        <v>7667101.5063055521</v>
      </c>
      <c r="C22" s="36">
        <v>7801763.2186738746</v>
      </c>
      <c r="D22" s="36">
        <v>9431368.2414579075</v>
      </c>
      <c r="E22" s="36">
        <v>11380129.476038987</v>
      </c>
      <c r="F22" s="36">
        <v>11202302.463171164</v>
      </c>
      <c r="G22" s="36">
        <v>12173083.610840002</v>
      </c>
      <c r="H22" s="36">
        <v>13035986.717759999</v>
      </c>
      <c r="I22" s="36">
        <v>15291867.604836276</v>
      </c>
      <c r="J22" s="36">
        <v>15402522.523100002</v>
      </c>
      <c r="K22" s="36"/>
    </row>
    <row r="23" spans="1:13">
      <c r="A23" s="33" t="s">
        <v>102</v>
      </c>
      <c r="B23" s="36">
        <v>418151.15014961758</v>
      </c>
      <c r="C23" s="36">
        <v>477062.15524675179</v>
      </c>
      <c r="D23" s="36">
        <v>114580.23345233868</v>
      </c>
      <c r="E23" s="36">
        <v>488981.38280839717</v>
      </c>
      <c r="F23" s="36">
        <v>589887.75891903555</v>
      </c>
      <c r="G23" s="36">
        <v>414056.74178000004</v>
      </c>
      <c r="H23" s="36">
        <v>465466.93167999998</v>
      </c>
      <c r="I23" s="36">
        <v>486812.70973999996</v>
      </c>
      <c r="J23" s="36">
        <v>109585.3505</v>
      </c>
      <c r="K23" s="36"/>
      <c r="M23" s="60"/>
    </row>
    <row r="24" spans="1:13">
      <c r="A24" s="33" t="s">
        <v>103</v>
      </c>
      <c r="B24" s="36">
        <v>1503559.6201049828</v>
      </c>
      <c r="C24" s="36">
        <v>1815498.6870035345</v>
      </c>
      <c r="D24" s="36">
        <v>1929867.6567431935</v>
      </c>
      <c r="E24" s="36">
        <v>2087314.4489031448</v>
      </c>
      <c r="F24" s="36">
        <v>2339768.8466951731</v>
      </c>
      <c r="G24" s="36">
        <v>3449171.4610600001</v>
      </c>
      <c r="H24" s="36">
        <v>3695676.7881599995</v>
      </c>
      <c r="I24" s="36">
        <v>5477205.2553400006</v>
      </c>
      <c r="J24" s="36">
        <v>6304170.3641799996</v>
      </c>
      <c r="K24" s="36"/>
    </row>
    <row r="25" spans="1:13">
      <c r="A25" s="33" t="s">
        <v>104</v>
      </c>
      <c r="B25" s="36">
        <v>3869806.3761030934</v>
      </c>
      <c r="C25" s="36">
        <v>5234421.1746665835</v>
      </c>
      <c r="D25" s="36">
        <v>5892959.7344155908</v>
      </c>
      <c r="E25" s="36">
        <v>5043318.7105122404</v>
      </c>
      <c r="F25" s="36">
        <v>7083829.589219776</v>
      </c>
      <c r="G25" s="36">
        <v>6106276.6426799996</v>
      </c>
      <c r="H25" s="36">
        <v>5141307.7097599991</v>
      </c>
      <c r="I25" s="36">
        <v>4226999.2460777536</v>
      </c>
      <c r="J25" s="36">
        <v>5281046.0756200003</v>
      </c>
      <c r="K25" s="36"/>
    </row>
    <row r="26" spans="1:13">
      <c r="A26" s="33" t="s">
        <v>105</v>
      </c>
      <c r="B26" s="36">
        <v>3960317.6947935098</v>
      </c>
      <c r="C26" s="36">
        <v>3923245.1533731665</v>
      </c>
      <c r="D26" s="36">
        <v>4310321.7462664228</v>
      </c>
      <c r="E26" s="36">
        <v>4398577.190780038</v>
      </c>
      <c r="F26" s="36">
        <v>5657187.9169113589</v>
      </c>
      <c r="G26" s="36">
        <v>6066630.1240999997</v>
      </c>
      <c r="H26" s="36">
        <v>6336432.3414399996</v>
      </c>
      <c r="I26" s="36">
        <v>7168904.5220202953</v>
      </c>
      <c r="J26" s="36">
        <v>7826473.8304200005</v>
      </c>
      <c r="K26" s="36"/>
    </row>
    <row r="27" spans="1:13">
      <c r="A27" s="33" t="s">
        <v>106</v>
      </c>
      <c r="B27" s="36">
        <v>5402052.7953502769</v>
      </c>
      <c r="C27" s="36">
        <v>5344138.6462381808</v>
      </c>
      <c r="D27" s="36">
        <v>5285281.432479511</v>
      </c>
      <c r="E27" s="36">
        <v>5159013.5264978996</v>
      </c>
      <c r="F27" s="36">
        <v>6323145.0950636603</v>
      </c>
      <c r="G27" s="36">
        <v>6287323.9515400007</v>
      </c>
      <c r="H27" s="36">
        <v>7264707.2099199994</v>
      </c>
      <c r="I27" s="36">
        <v>8552181.8688560091</v>
      </c>
      <c r="J27" s="36">
        <v>7248979.5675000008</v>
      </c>
      <c r="K27" s="36"/>
      <c r="M27" s="60"/>
    </row>
    <row r="28" spans="1:13">
      <c r="A28" s="33" t="s">
        <v>107</v>
      </c>
      <c r="B28" s="36">
        <v>7046240.7818319406</v>
      </c>
      <c r="C28" s="36">
        <v>7291241.7582965214</v>
      </c>
      <c r="D28" s="36">
        <v>14325726.961119816</v>
      </c>
      <c r="E28" s="36">
        <v>13516184.16526149</v>
      </c>
      <c r="F28" s="36">
        <v>13686427.053516259</v>
      </c>
      <c r="G28" s="36">
        <v>10491345.324599998</v>
      </c>
      <c r="H28" s="36">
        <v>11003674.13136</v>
      </c>
      <c r="I28" s="36">
        <v>13574740.937457208</v>
      </c>
      <c r="J28" s="36">
        <v>13102471.58938</v>
      </c>
      <c r="K28" s="36"/>
      <c r="M28" s="60"/>
    </row>
    <row r="29" spans="1:13">
      <c r="A29" s="33" t="s">
        <v>108</v>
      </c>
      <c r="B29" s="36">
        <v>1033820.424048265</v>
      </c>
      <c r="C29" s="36">
        <v>664529.97573027725</v>
      </c>
      <c r="D29" s="36">
        <v>927993.41310510365</v>
      </c>
      <c r="E29" s="36">
        <v>869382.4310984239</v>
      </c>
      <c r="F29" s="36">
        <v>949736.02802175866</v>
      </c>
      <c r="G29" s="36">
        <v>913443.64188000001</v>
      </c>
      <c r="H29" s="36">
        <v>2103074.92368</v>
      </c>
      <c r="I29" s="36">
        <v>1017700.4660600001</v>
      </c>
      <c r="J29" s="36">
        <v>1411218.1635200002</v>
      </c>
      <c r="K29" s="36"/>
      <c r="M29" s="60"/>
    </row>
    <row r="30" spans="1:13">
      <c r="A30" s="33" t="s">
        <v>109</v>
      </c>
      <c r="B30" s="36">
        <v>3146142.814792308</v>
      </c>
      <c r="C30" s="36">
        <v>3207876.5915867663</v>
      </c>
      <c r="D30" s="36">
        <v>4802513.511701487</v>
      </c>
      <c r="E30" s="36">
        <v>4102959.3104283637</v>
      </c>
      <c r="F30" s="36">
        <v>4833596.6362122968</v>
      </c>
      <c r="G30" s="36">
        <v>4411779.5142200002</v>
      </c>
      <c r="H30" s="36">
        <v>5212809.5318400003</v>
      </c>
      <c r="I30" s="36">
        <v>6004016.6466623656</v>
      </c>
      <c r="J30" s="36">
        <v>5107766.3392599998</v>
      </c>
      <c r="K30" s="36"/>
    </row>
    <row r="31" spans="1:13">
      <c r="A31" s="33" t="s">
        <v>110</v>
      </c>
      <c r="B31" s="36">
        <v>11310.414307878293</v>
      </c>
      <c r="C31" s="36">
        <v>12014.912377266814</v>
      </c>
      <c r="D31" s="36">
        <v>19463.666679419461</v>
      </c>
      <c r="E31" s="36">
        <v>19455.877442696172</v>
      </c>
      <c r="F31" s="36">
        <v>43553.030509609976</v>
      </c>
      <c r="G31" s="36">
        <v>55096.25740000001</v>
      </c>
      <c r="H31" s="36">
        <v>56406.394079999998</v>
      </c>
      <c r="I31" s="36">
        <v>56161.129980000005</v>
      </c>
      <c r="J31" s="36">
        <v>65519.100000000006</v>
      </c>
      <c r="K31" s="36"/>
      <c r="M31" s="60"/>
    </row>
    <row r="32" spans="1:13">
      <c r="A32" s="33" t="s">
        <v>111</v>
      </c>
      <c r="B32" s="36">
        <v>28699.609274904571</v>
      </c>
      <c r="C32" s="36">
        <v>25915.892184152653</v>
      </c>
      <c r="D32" s="36">
        <v>46904.923492221176</v>
      </c>
      <c r="E32" s="36">
        <v>35251.343504267919</v>
      </c>
      <c r="F32" s="36">
        <v>74048.562939078285</v>
      </c>
      <c r="G32" s="36">
        <v>37294.849779999997</v>
      </c>
      <c r="H32" s="36">
        <v>40275</v>
      </c>
      <c r="I32" s="36">
        <v>41359.83698</v>
      </c>
      <c r="J32" s="36">
        <v>21688.921420000002</v>
      </c>
      <c r="K32" s="36"/>
    </row>
    <row r="33" spans="1:11">
      <c r="A33" s="33"/>
      <c r="B33" s="36"/>
      <c r="C33" s="36"/>
      <c r="D33" s="36"/>
      <c r="E33" s="36"/>
      <c r="F33" s="36"/>
      <c r="G33" s="36"/>
      <c r="H33" s="36"/>
      <c r="I33" s="10"/>
    </row>
    <row r="34" spans="1:11">
      <c r="A34" s="35" t="s">
        <v>112</v>
      </c>
      <c r="B34" s="37">
        <f t="shared" ref="B34:G34" si="0">SUM(B8:B32)</f>
        <v>117944893.00459036</v>
      </c>
      <c r="C34" s="37">
        <f t="shared" si="0"/>
        <v>115901956.10024057</v>
      </c>
      <c r="D34" s="37">
        <f t="shared" si="0"/>
        <v>142114192.39841759</v>
      </c>
      <c r="E34" s="37">
        <f t="shared" si="0"/>
        <v>153333246.43703079</v>
      </c>
      <c r="F34" s="37">
        <f t="shared" si="0"/>
        <v>164714004.27582407</v>
      </c>
      <c r="G34" s="37">
        <f t="shared" si="0"/>
        <v>172438817.46004063</v>
      </c>
      <c r="H34" s="37">
        <f>SUM(H8:H32)</f>
        <v>181115546.38351998</v>
      </c>
      <c r="I34" s="37">
        <f>SUM(I8:I32)</f>
        <v>207782506.65579879</v>
      </c>
      <c r="J34" s="37">
        <f>SUM(J8:J32)</f>
        <v>206598090.57443118</v>
      </c>
      <c r="K34" s="37">
        <f>SUM(K8:K32)</f>
        <v>0</v>
      </c>
    </row>
    <row r="35" spans="1:11">
      <c r="B35" s="10"/>
      <c r="C35" s="10"/>
      <c r="D35" s="10"/>
      <c r="E35" s="217"/>
      <c r="F35" s="217"/>
      <c r="G35" s="217"/>
      <c r="H35" s="217"/>
      <c r="I35" s="217"/>
      <c r="J35" s="217"/>
    </row>
    <row r="37" spans="1:11">
      <c r="I37" s="225"/>
      <c r="J37" s="60"/>
    </row>
    <row r="38" spans="1:11">
      <c r="J38" s="60"/>
    </row>
    <row r="39" spans="1:11">
      <c r="J39" s="60"/>
    </row>
    <row r="41" spans="1:11">
      <c r="A41" s="5" t="s">
        <v>114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53" customFormat="1">
      <c r="A42" s="50" t="s">
        <v>153</v>
      </c>
      <c r="B42" s="56"/>
      <c r="C42" s="56"/>
      <c r="D42" s="56"/>
      <c r="E42" s="56"/>
      <c r="F42" s="56"/>
      <c r="G42" s="56"/>
      <c r="H42" s="56"/>
      <c r="I42" s="56"/>
    </row>
    <row r="43" spans="1:11">
      <c r="A43" s="10" t="s">
        <v>281</v>
      </c>
    </row>
    <row r="44" spans="1:11">
      <c r="A44" s="10" t="s">
        <v>279</v>
      </c>
    </row>
    <row r="45" spans="1:11">
      <c r="A45" s="10" t="s">
        <v>158</v>
      </c>
    </row>
  </sheetData>
  <pageMargins left="0.7" right="0.7" top="0.75" bottom="0.75" header="0.3" footer="0.3"/>
  <pageSetup scale="33" orientation="landscape" r:id="rId1"/>
  <ignoredErrors>
    <ignoredError sqref="B34:J3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I94"/>
  <sheetViews>
    <sheetView topLeftCell="A70" workbookViewId="0">
      <selection activeCell="J91" sqref="J91"/>
    </sheetView>
  </sheetViews>
  <sheetFormatPr baseColWidth="10" defaultRowHeight="14.4"/>
  <sheetData>
    <row r="2" spans="2:8">
      <c r="B2" s="334" t="s">
        <v>397</v>
      </c>
      <c r="C2" s="334"/>
      <c r="D2" s="334"/>
      <c r="E2" s="334"/>
      <c r="F2" s="334"/>
      <c r="G2" s="334"/>
    </row>
    <row r="3" spans="2:8">
      <c r="B3" s="334" t="s">
        <v>253</v>
      </c>
      <c r="C3" s="334"/>
      <c r="D3" s="334"/>
      <c r="E3" s="334"/>
      <c r="F3" s="334"/>
      <c r="G3" s="334"/>
    </row>
    <row r="5" spans="2:8" ht="30.6">
      <c r="B5" s="201"/>
      <c r="C5" s="202" t="s">
        <v>254</v>
      </c>
      <c r="D5" s="201" t="s">
        <v>255</v>
      </c>
      <c r="E5" s="201" t="s">
        <v>256</v>
      </c>
      <c r="F5" s="203" t="s">
        <v>257</v>
      </c>
      <c r="G5" s="203" t="s">
        <v>258</v>
      </c>
      <c r="H5" s="203" t="s">
        <v>113</v>
      </c>
    </row>
    <row r="8" spans="2:8">
      <c r="B8" s="159">
        <v>2011</v>
      </c>
      <c r="C8" s="160" t="s">
        <v>259</v>
      </c>
      <c r="D8" s="161" t="s">
        <v>260</v>
      </c>
      <c r="E8" s="161">
        <v>74.252005180000012</v>
      </c>
      <c r="F8" s="161" t="s">
        <v>85</v>
      </c>
      <c r="G8" s="162" t="s">
        <v>85</v>
      </c>
      <c r="H8" s="162">
        <f>SUM(D8:G8)</f>
        <v>74.252005180000012</v>
      </c>
    </row>
    <row r="9" spans="2:8">
      <c r="B9" s="163"/>
      <c r="C9" s="164" t="s">
        <v>261</v>
      </c>
      <c r="D9" s="165">
        <v>5.07822101</v>
      </c>
      <c r="E9" s="165">
        <v>70.916692009999991</v>
      </c>
      <c r="F9" s="165">
        <v>5.4546779699999997</v>
      </c>
      <c r="G9" s="166" t="s">
        <v>85</v>
      </c>
      <c r="H9" s="166">
        <f t="shared" ref="H9:H61" si="0">SUM(D9:G9)</f>
        <v>81.44959098999999</v>
      </c>
    </row>
    <row r="10" spans="2:8">
      <c r="B10" s="167"/>
      <c r="C10" s="168" t="s">
        <v>262</v>
      </c>
      <c r="D10" s="169">
        <v>53.582341989999996</v>
      </c>
      <c r="E10" s="169">
        <v>0.95393199000000006</v>
      </c>
      <c r="F10" s="169">
        <v>65.223550990000007</v>
      </c>
      <c r="G10" s="170">
        <v>135.62538000999999</v>
      </c>
      <c r="H10" s="170">
        <f t="shared" si="0"/>
        <v>255.38520498</v>
      </c>
    </row>
    <row r="11" spans="2:8">
      <c r="B11" s="265"/>
      <c r="C11" s="263" t="s">
        <v>113</v>
      </c>
      <c r="D11" s="266">
        <f>SUM(D8:D10)</f>
        <v>58.660562999999996</v>
      </c>
      <c r="E11" s="266">
        <f t="shared" ref="E11:G11" si="1">SUM(E8:E10)</f>
        <v>146.12262917999999</v>
      </c>
      <c r="F11" s="266">
        <f t="shared" si="1"/>
        <v>70.678228960000013</v>
      </c>
      <c r="G11" s="266">
        <f t="shared" si="1"/>
        <v>135.62538000999999</v>
      </c>
      <c r="H11" s="266">
        <f t="shared" si="0"/>
        <v>411.08680114999993</v>
      </c>
    </row>
    <row r="12" spans="2:8">
      <c r="B12" s="159">
        <v>2012</v>
      </c>
      <c r="C12" s="160" t="s">
        <v>263</v>
      </c>
      <c r="D12" s="161">
        <v>62.824097009999996</v>
      </c>
      <c r="E12" s="161">
        <v>4.1418440200000006</v>
      </c>
      <c r="F12" s="161">
        <v>74.358613950000006</v>
      </c>
      <c r="G12" s="162">
        <v>81.362797069999985</v>
      </c>
      <c r="H12" s="162">
        <f t="shared" si="0"/>
        <v>222.68735205000002</v>
      </c>
    </row>
    <row r="13" spans="2:8">
      <c r="B13" s="163"/>
      <c r="C13" s="164" t="s">
        <v>264</v>
      </c>
      <c r="D13" s="165">
        <v>48.167363980000005</v>
      </c>
      <c r="E13" s="165">
        <v>0.10188</v>
      </c>
      <c r="F13" s="165">
        <v>60.340161020000004</v>
      </c>
      <c r="G13" s="166">
        <v>48.651877030000001</v>
      </c>
      <c r="H13" s="166">
        <f t="shared" si="0"/>
        <v>157.26128203000002</v>
      </c>
    </row>
    <row r="14" spans="2:8">
      <c r="B14" s="163"/>
      <c r="C14" s="164" t="s">
        <v>265</v>
      </c>
      <c r="D14" s="165">
        <v>9.1524989899999998</v>
      </c>
      <c r="E14" s="165">
        <v>0.37464199999999998</v>
      </c>
      <c r="F14" s="165">
        <v>9.9011580099999996</v>
      </c>
      <c r="G14" s="166">
        <v>63.045594969999996</v>
      </c>
      <c r="H14" s="166">
        <f t="shared" si="0"/>
        <v>82.473893969999992</v>
      </c>
    </row>
    <row r="15" spans="2:8">
      <c r="B15" s="163"/>
      <c r="C15" s="164" t="s">
        <v>266</v>
      </c>
      <c r="D15" s="165" t="s">
        <v>260</v>
      </c>
      <c r="E15" s="165">
        <v>0.65635500000000002</v>
      </c>
      <c r="F15" s="165" t="s">
        <v>85</v>
      </c>
      <c r="G15" s="166" t="s">
        <v>85</v>
      </c>
      <c r="H15" s="166">
        <f t="shared" si="0"/>
        <v>0.65635500000000002</v>
      </c>
    </row>
    <row r="16" spans="2:8">
      <c r="B16" s="163"/>
      <c r="C16" s="164" t="s">
        <v>267</v>
      </c>
      <c r="D16" s="165">
        <v>39.030414999999998</v>
      </c>
      <c r="E16" s="165">
        <v>1.0892379699999999</v>
      </c>
      <c r="F16" s="165">
        <v>49.080779019999994</v>
      </c>
      <c r="G16" s="166">
        <v>145.60501001</v>
      </c>
      <c r="H16" s="166">
        <f t="shared" si="0"/>
        <v>234.805442</v>
      </c>
    </row>
    <row r="17" spans="2:8">
      <c r="B17" s="163"/>
      <c r="C17" s="164" t="s">
        <v>268</v>
      </c>
      <c r="D17" s="165">
        <v>79.399479990000003</v>
      </c>
      <c r="E17" s="165">
        <v>0.66559897000000001</v>
      </c>
      <c r="F17" s="165">
        <v>102.48355596000002</v>
      </c>
      <c r="G17" s="166">
        <v>107.716645</v>
      </c>
      <c r="H17" s="166">
        <f t="shared" si="0"/>
        <v>290.26527992000001</v>
      </c>
    </row>
    <row r="18" spans="2:8">
      <c r="B18" s="163"/>
      <c r="C18" s="164" t="s">
        <v>269</v>
      </c>
      <c r="D18" s="165" t="s">
        <v>260</v>
      </c>
      <c r="E18" s="165">
        <v>0.35561801999999998</v>
      </c>
      <c r="F18" s="165">
        <v>0.39148200000000005</v>
      </c>
      <c r="G18" s="166" t="s">
        <v>85</v>
      </c>
      <c r="H18" s="166">
        <f t="shared" si="0"/>
        <v>0.74710001999999998</v>
      </c>
    </row>
    <row r="19" spans="2:8">
      <c r="B19" s="163"/>
      <c r="C19" s="164" t="s">
        <v>270</v>
      </c>
      <c r="D19" s="165">
        <v>18.247289000000002</v>
      </c>
      <c r="E19" s="165">
        <v>1.148998</v>
      </c>
      <c r="F19" s="165">
        <v>25.069594939999998</v>
      </c>
      <c r="G19" s="166" t="s">
        <v>85</v>
      </c>
      <c r="H19" s="166">
        <f t="shared" si="0"/>
        <v>44.465881940000003</v>
      </c>
    </row>
    <row r="20" spans="2:8">
      <c r="B20" s="163"/>
      <c r="C20" s="164" t="s">
        <v>271</v>
      </c>
      <c r="D20" s="165">
        <v>96.126011009999985</v>
      </c>
      <c r="E20" s="165">
        <v>1.207028</v>
      </c>
      <c r="F20" s="165">
        <v>124.00815412</v>
      </c>
      <c r="G20" s="166">
        <v>274.66685699999999</v>
      </c>
      <c r="H20" s="166">
        <f t="shared" si="0"/>
        <v>496.00805012999996</v>
      </c>
    </row>
    <row r="21" spans="2:8">
      <c r="B21" s="163"/>
      <c r="C21" s="164" t="s">
        <v>259</v>
      </c>
      <c r="D21" s="165" t="s">
        <v>260</v>
      </c>
      <c r="E21" s="165">
        <v>1.6384880000000002</v>
      </c>
      <c r="F21" s="165" t="s">
        <v>85</v>
      </c>
      <c r="G21" s="166" t="s">
        <v>85</v>
      </c>
      <c r="H21" s="166">
        <f t="shared" si="0"/>
        <v>1.6384880000000002</v>
      </c>
    </row>
    <row r="22" spans="2:8">
      <c r="B22" s="163"/>
      <c r="C22" s="164" t="s">
        <v>261</v>
      </c>
      <c r="D22" s="165">
        <v>37.156631010000005</v>
      </c>
      <c r="E22" s="165">
        <v>1.271609</v>
      </c>
      <c r="F22" s="165">
        <v>54.745559030000003</v>
      </c>
      <c r="G22" s="166" t="s">
        <v>85</v>
      </c>
      <c r="H22" s="166">
        <f t="shared" si="0"/>
        <v>93.173799040000006</v>
      </c>
    </row>
    <row r="23" spans="2:8">
      <c r="B23" s="167"/>
      <c r="C23" s="168" t="s">
        <v>272</v>
      </c>
      <c r="D23" s="169">
        <v>51.55153301</v>
      </c>
      <c r="E23" s="169">
        <v>5.9597000000000004E-2</v>
      </c>
      <c r="F23" s="169">
        <v>71.292634950000007</v>
      </c>
      <c r="G23" s="170">
        <v>220.61931699000002</v>
      </c>
      <c r="H23" s="170">
        <f t="shared" si="0"/>
        <v>343.52308195000001</v>
      </c>
    </row>
    <row r="24" spans="2:8">
      <c r="B24" s="265"/>
      <c r="C24" s="263" t="s">
        <v>113</v>
      </c>
      <c r="D24" s="266">
        <f>SUM(D12:D23)</f>
        <v>441.65531900000008</v>
      </c>
      <c r="E24" s="266">
        <f t="shared" ref="E24:G24" si="2">SUM(E12:E23)</f>
        <v>12.710895980000002</v>
      </c>
      <c r="F24" s="266">
        <f t="shared" si="2"/>
        <v>571.671693</v>
      </c>
      <c r="G24" s="266">
        <f t="shared" si="2"/>
        <v>941.66809807000004</v>
      </c>
      <c r="H24" s="266">
        <f t="shared" si="0"/>
        <v>1967.70600605</v>
      </c>
    </row>
    <row r="25" spans="2:8">
      <c r="B25" s="159">
        <v>2013</v>
      </c>
      <c r="C25" s="160" t="s">
        <v>263</v>
      </c>
      <c r="D25" s="161">
        <v>7.6820100000000004E-3</v>
      </c>
      <c r="E25" s="161">
        <v>1.6654300100000001</v>
      </c>
      <c r="F25" s="161">
        <v>0.67418499999999992</v>
      </c>
      <c r="G25" s="162">
        <v>0</v>
      </c>
      <c r="H25" s="162">
        <f t="shared" si="0"/>
        <v>2.3472970200000001</v>
      </c>
    </row>
    <row r="26" spans="2:8">
      <c r="B26" s="163"/>
      <c r="C26" s="164" t="s">
        <v>264</v>
      </c>
      <c r="D26" s="165">
        <v>21.660934000000001</v>
      </c>
      <c r="E26" s="165">
        <v>2.360214</v>
      </c>
      <c r="F26" s="165">
        <v>33.753632039999999</v>
      </c>
      <c r="G26" s="166">
        <v>5.4566549999999996</v>
      </c>
      <c r="H26" s="166">
        <f t="shared" si="0"/>
        <v>63.231435039999994</v>
      </c>
    </row>
    <row r="27" spans="2:8">
      <c r="B27" s="163"/>
      <c r="C27" s="164" t="s">
        <v>265</v>
      </c>
      <c r="D27" s="165">
        <v>65.725545979999993</v>
      </c>
      <c r="E27" s="165">
        <v>1.359478</v>
      </c>
      <c r="F27" s="165">
        <v>90.361466989999997</v>
      </c>
      <c r="G27" s="166">
        <v>293.31292001999998</v>
      </c>
      <c r="H27" s="166">
        <f t="shared" si="0"/>
        <v>450.75941098999999</v>
      </c>
    </row>
    <row r="28" spans="2:8">
      <c r="B28" s="163"/>
      <c r="C28" s="164" t="s">
        <v>221</v>
      </c>
      <c r="D28" s="165">
        <v>1.3670899599999999</v>
      </c>
      <c r="E28" s="165">
        <v>0.489813</v>
      </c>
      <c r="F28" s="165">
        <v>0.87217999999999996</v>
      </c>
      <c r="G28" s="166">
        <v>1.9000000000000001E-5</v>
      </c>
      <c r="H28" s="166">
        <f t="shared" si="0"/>
        <v>2.7291019599999999</v>
      </c>
    </row>
    <row r="29" spans="2:8">
      <c r="B29" s="163"/>
      <c r="C29" s="164" t="s">
        <v>267</v>
      </c>
      <c r="D29" s="165">
        <v>23.826887970000001</v>
      </c>
      <c r="E29" s="165">
        <v>0.68775702000000005</v>
      </c>
      <c r="F29" s="165">
        <v>34.449959069999998</v>
      </c>
      <c r="G29" s="166">
        <v>132.62300809000001</v>
      </c>
      <c r="H29" s="166">
        <f t="shared" si="0"/>
        <v>191.58761215000001</v>
      </c>
    </row>
    <row r="30" spans="2:8">
      <c r="B30" s="163"/>
      <c r="C30" s="164" t="s">
        <v>268</v>
      </c>
      <c r="D30" s="165">
        <v>73.42502300999999</v>
      </c>
      <c r="E30" s="165">
        <v>0.47390100000000002</v>
      </c>
      <c r="F30" s="165">
        <v>112.57678302000001</v>
      </c>
      <c r="G30" s="166">
        <v>20.224245</v>
      </c>
      <c r="H30" s="166">
        <f t="shared" si="0"/>
        <v>206.69995202999999</v>
      </c>
    </row>
    <row r="31" spans="2:8">
      <c r="B31" s="163"/>
      <c r="C31" s="164" t="s">
        <v>269</v>
      </c>
      <c r="D31" s="165">
        <v>0</v>
      </c>
      <c r="E31" s="165">
        <v>0.63022696999999994</v>
      </c>
      <c r="F31" s="165">
        <v>0.32477</v>
      </c>
      <c r="G31" s="166">
        <v>0</v>
      </c>
      <c r="H31" s="166">
        <f t="shared" si="0"/>
        <v>0.95499696999999995</v>
      </c>
    </row>
    <row r="32" spans="2:8">
      <c r="B32" s="163"/>
      <c r="C32" s="164" t="s">
        <v>273</v>
      </c>
      <c r="D32" s="165">
        <v>25.174167000000001</v>
      </c>
      <c r="E32" s="165">
        <v>0.69820694999999999</v>
      </c>
      <c r="F32" s="165">
        <v>45.54200307</v>
      </c>
      <c r="G32" s="166">
        <v>72.417529980000012</v>
      </c>
      <c r="H32" s="166">
        <f t="shared" si="0"/>
        <v>143.831907</v>
      </c>
    </row>
    <row r="33" spans="2:8">
      <c r="B33" s="163"/>
      <c r="C33" s="164" t="s">
        <v>274</v>
      </c>
      <c r="D33" s="165">
        <v>41.106206010000008</v>
      </c>
      <c r="E33" s="165">
        <v>0.65959699999999999</v>
      </c>
      <c r="F33" s="165">
        <v>60.56780002</v>
      </c>
      <c r="G33" s="166">
        <v>96.463214010000016</v>
      </c>
      <c r="H33" s="166">
        <f t="shared" si="0"/>
        <v>198.79681704000001</v>
      </c>
    </row>
    <row r="34" spans="2:8">
      <c r="B34" s="163"/>
      <c r="C34" s="164" t="s">
        <v>275</v>
      </c>
      <c r="D34" s="165">
        <v>3.9786000000000002E-2</v>
      </c>
      <c r="E34" s="165">
        <v>0.80451007999999991</v>
      </c>
      <c r="F34" s="165">
        <v>1.1600559499999998</v>
      </c>
      <c r="G34" s="166">
        <v>0.2</v>
      </c>
      <c r="H34" s="166">
        <f t="shared" si="0"/>
        <v>2.2043520299999999</v>
      </c>
    </row>
    <row r="35" spans="2:8">
      <c r="B35" s="163"/>
      <c r="C35" s="164" t="s">
        <v>261</v>
      </c>
      <c r="D35" s="165">
        <v>13.09331203</v>
      </c>
      <c r="E35" s="165">
        <v>0.6853490000000001</v>
      </c>
      <c r="F35" s="165">
        <v>20.488748059999999</v>
      </c>
      <c r="G35" s="166">
        <v>178.25462704</v>
      </c>
      <c r="H35" s="166">
        <f t="shared" si="0"/>
        <v>212.52203613</v>
      </c>
    </row>
    <row r="36" spans="2:8">
      <c r="B36" s="167"/>
      <c r="C36" s="168" t="s">
        <v>262</v>
      </c>
      <c r="D36" s="169">
        <v>71.55782400999999</v>
      </c>
      <c r="E36" s="169">
        <v>1.3957080000000002</v>
      </c>
      <c r="F36" s="169">
        <v>104.59380802</v>
      </c>
      <c r="G36" s="170">
        <v>10.52248393</v>
      </c>
      <c r="H36" s="170">
        <f t="shared" si="0"/>
        <v>188.06982395999998</v>
      </c>
    </row>
    <row r="37" spans="2:8">
      <c r="B37" s="265"/>
      <c r="C37" s="263" t="s">
        <v>113</v>
      </c>
      <c r="D37" s="266">
        <f>SUM(D25:D36)</f>
        <v>336.98445797999995</v>
      </c>
      <c r="E37" s="266">
        <f t="shared" ref="E37:G37" si="3">SUM(E25:E36)</f>
        <v>11.910191030000002</v>
      </c>
      <c r="F37" s="266">
        <f t="shared" si="3"/>
        <v>505.36539124000001</v>
      </c>
      <c r="G37" s="266">
        <f t="shared" si="3"/>
        <v>809.47470207000003</v>
      </c>
      <c r="H37" s="266">
        <f t="shared" si="0"/>
        <v>1663.7347423199999</v>
      </c>
    </row>
    <row r="38" spans="2:8">
      <c r="B38" s="159">
        <v>2014</v>
      </c>
      <c r="C38" s="160" t="s">
        <v>263</v>
      </c>
      <c r="D38" s="161" t="s">
        <v>85</v>
      </c>
      <c r="E38" s="161">
        <v>1.3267860900000001</v>
      </c>
      <c r="F38" s="161" t="s">
        <v>85</v>
      </c>
      <c r="G38" s="162" t="s">
        <v>85</v>
      </c>
      <c r="H38" s="162">
        <f t="shared" si="0"/>
        <v>1.3267860900000001</v>
      </c>
    </row>
    <row r="39" spans="2:8">
      <c r="B39" s="163"/>
      <c r="C39" s="164" t="s">
        <v>264</v>
      </c>
      <c r="D39" s="165">
        <v>10.899421019999998</v>
      </c>
      <c r="E39" s="165">
        <v>0.32034800000000002</v>
      </c>
      <c r="F39" s="165">
        <v>15.217180990000001</v>
      </c>
      <c r="G39" s="166">
        <v>55.58428601</v>
      </c>
      <c r="H39" s="166">
        <f t="shared" si="0"/>
        <v>82.021236020000003</v>
      </c>
    </row>
    <row r="40" spans="2:8">
      <c r="B40" s="163"/>
      <c r="C40" s="164" t="s">
        <v>265</v>
      </c>
      <c r="D40" s="165">
        <v>61.024490990000004</v>
      </c>
      <c r="E40" s="165">
        <v>0.82191999999999998</v>
      </c>
      <c r="F40" s="165">
        <v>98.17055302</v>
      </c>
      <c r="G40" s="166">
        <v>182.77540000999997</v>
      </c>
      <c r="H40" s="166">
        <f t="shared" si="0"/>
        <v>342.79236401999998</v>
      </c>
    </row>
    <row r="41" spans="2:8">
      <c r="B41" s="163"/>
      <c r="C41" s="164" t="s">
        <v>266</v>
      </c>
      <c r="D41" s="165">
        <v>3.6859999999999997E-2</v>
      </c>
      <c r="E41" s="165">
        <v>0.92506001000000004</v>
      </c>
      <c r="F41" s="165">
        <v>7.8101000000000004E-2</v>
      </c>
      <c r="G41" s="166">
        <v>3.8099999999999999E-4</v>
      </c>
      <c r="H41" s="166">
        <f t="shared" si="0"/>
        <v>1.04040201</v>
      </c>
    </row>
    <row r="42" spans="2:8">
      <c r="B42" s="163"/>
      <c r="C42" s="164" t="s">
        <v>267</v>
      </c>
      <c r="D42" s="165">
        <v>38.302218000000018</v>
      </c>
      <c r="E42" s="165">
        <v>42.345388</v>
      </c>
      <c r="F42" s="165">
        <v>54.057368050000008</v>
      </c>
      <c r="G42" s="166">
        <v>1.9800000000000002E-4</v>
      </c>
      <c r="H42" s="166">
        <f t="shared" si="0"/>
        <v>134.70517205000004</v>
      </c>
    </row>
    <row r="43" spans="2:8">
      <c r="B43" s="163"/>
      <c r="C43" s="164" t="s">
        <v>268</v>
      </c>
      <c r="D43" s="165">
        <v>64.771010009999998</v>
      </c>
      <c r="E43" s="165">
        <v>10.538568999999999</v>
      </c>
      <c r="F43" s="165">
        <v>88.058616010000009</v>
      </c>
      <c r="G43" s="166">
        <v>101.32263998000001</v>
      </c>
      <c r="H43" s="166">
        <f t="shared" si="0"/>
        <v>264.69083499999999</v>
      </c>
    </row>
    <row r="44" spans="2:8">
      <c r="B44" s="163"/>
      <c r="C44" s="164" t="s">
        <v>269</v>
      </c>
      <c r="D44" s="165" t="s">
        <v>85</v>
      </c>
      <c r="E44" s="165">
        <v>0.33582699999999999</v>
      </c>
      <c r="F44" s="165">
        <v>0.26256699999999999</v>
      </c>
      <c r="G44" s="166">
        <v>2.1699999999999999E-4</v>
      </c>
      <c r="H44" s="166">
        <f t="shared" si="0"/>
        <v>0.598611</v>
      </c>
    </row>
    <row r="45" spans="2:8">
      <c r="B45" s="163"/>
      <c r="C45" s="164" t="s">
        <v>270</v>
      </c>
      <c r="D45" s="165">
        <v>40.871275009999998</v>
      </c>
      <c r="E45" s="165">
        <v>11.906943</v>
      </c>
      <c r="F45" s="165">
        <v>46.515311079999996</v>
      </c>
      <c r="G45" s="166" t="s">
        <v>85</v>
      </c>
      <c r="H45" s="166">
        <f t="shared" si="0"/>
        <v>99.293529089999993</v>
      </c>
    </row>
    <row r="46" spans="2:8">
      <c r="B46" s="163"/>
      <c r="C46" s="164" t="s">
        <v>271</v>
      </c>
      <c r="D46" s="165">
        <v>45.749031000000002</v>
      </c>
      <c r="E46" s="165">
        <v>10.390864029999999</v>
      </c>
      <c r="F46" s="165">
        <v>76.482171969999996</v>
      </c>
      <c r="G46" s="166">
        <v>81.299084989999983</v>
      </c>
      <c r="H46" s="166">
        <f t="shared" si="0"/>
        <v>213.92115199</v>
      </c>
    </row>
    <row r="47" spans="2:8">
      <c r="B47" s="163"/>
      <c r="C47" s="164" t="s">
        <v>259</v>
      </c>
      <c r="D47" s="165" t="s">
        <v>85</v>
      </c>
      <c r="E47" s="165">
        <v>10.64740407</v>
      </c>
      <c r="F47" s="165">
        <v>0.13961199999999999</v>
      </c>
      <c r="G47" s="166">
        <v>1.9000000000000001E-5</v>
      </c>
      <c r="H47" s="166">
        <f t="shared" si="0"/>
        <v>10.78703507</v>
      </c>
    </row>
    <row r="48" spans="2:8">
      <c r="B48" s="163"/>
      <c r="C48" s="164" t="s">
        <v>261</v>
      </c>
      <c r="D48" s="165">
        <v>6.2949449999999993</v>
      </c>
      <c r="E48" s="165">
        <v>10.467304</v>
      </c>
      <c r="F48" s="165">
        <v>11.64411799</v>
      </c>
      <c r="G48" s="166">
        <v>31.104816010000004</v>
      </c>
      <c r="H48" s="166">
        <f t="shared" si="0"/>
        <v>59.511183000000003</v>
      </c>
    </row>
    <row r="49" spans="2:9">
      <c r="B49" s="167"/>
      <c r="C49" s="168" t="s">
        <v>272</v>
      </c>
      <c r="D49" s="169">
        <v>104.50301395999999</v>
      </c>
      <c r="E49" s="169">
        <v>20.614069000000001</v>
      </c>
      <c r="F49" s="169">
        <v>138.34492804000004</v>
      </c>
      <c r="G49" s="170">
        <v>83.019745959999995</v>
      </c>
      <c r="H49" s="170">
        <f t="shared" si="0"/>
        <v>346.48175695999998</v>
      </c>
    </row>
    <row r="50" spans="2:9">
      <c r="B50" s="265"/>
      <c r="C50" s="263" t="s">
        <v>113</v>
      </c>
      <c r="D50" s="266">
        <f>SUM(D38:D49)</f>
        <v>372.45226499</v>
      </c>
      <c r="E50" s="266">
        <f t="shared" ref="E50:G50" si="4">SUM(E38:E49)</f>
        <v>120.64048220000002</v>
      </c>
      <c r="F50" s="266">
        <f t="shared" si="4"/>
        <v>528.97052714999995</v>
      </c>
      <c r="G50" s="266">
        <f t="shared" si="4"/>
        <v>535.10678796000002</v>
      </c>
      <c r="H50" s="266">
        <f t="shared" si="0"/>
        <v>1557.1700622999999</v>
      </c>
    </row>
    <row r="51" spans="2:9">
      <c r="B51" s="159">
        <v>2015</v>
      </c>
      <c r="C51" s="160" t="s">
        <v>263</v>
      </c>
      <c r="D51" s="161" t="s">
        <v>85</v>
      </c>
      <c r="E51" s="161">
        <v>6.7580000000000001E-3</v>
      </c>
      <c r="F51" s="161">
        <v>4.6379999999999998E-3</v>
      </c>
      <c r="G51" s="162" t="s">
        <v>85</v>
      </c>
      <c r="H51" s="162">
        <f t="shared" si="0"/>
        <v>1.1396E-2</v>
      </c>
    </row>
    <row r="52" spans="2:9">
      <c r="B52" s="163"/>
      <c r="C52" s="164" t="s">
        <v>264</v>
      </c>
      <c r="D52" s="165">
        <v>21.104106980000001</v>
      </c>
      <c r="E52" s="165">
        <v>20.560317009999999</v>
      </c>
      <c r="F52" s="165">
        <v>27.443180969999997</v>
      </c>
      <c r="G52" s="166">
        <v>70.524554000000009</v>
      </c>
      <c r="H52" s="166">
        <f t="shared" si="0"/>
        <v>139.63215896000003</v>
      </c>
    </row>
    <row r="53" spans="2:9">
      <c r="B53" s="163"/>
      <c r="C53" s="164" t="s">
        <v>265</v>
      </c>
      <c r="D53" s="165">
        <v>39.545321969999996</v>
      </c>
      <c r="E53" s="165">
        <v>11.567159999999999</v>
      </c>
      <c r="F53" s="165">
        <v>68.441786059999998</v>
      </c>
      <c r="G53" s="166">
        <v>73.175221010000001</v>
      </c>
      <c r="H53" s="166">
        <f t="shared" si="0"/>
        <v>192.72948904</v>
      </c>
      <c r="I53" s="158"/>
    </row>
    <row r="54" spans="2:9">
      <c r="B54" s="163"/>
      <c r="C54" s="164" t="s">
        <v>266</v>
      </c>
      <c r="D54" s="165" t="s">
        <v>85</v>
      </c>
      <c r="E54" s="165">
        <v>16.368392979999999</v>
      </c>
      <c r="F54" s="165" t="s">
        <v>85</v>
      </c>
      <c r="G54" s="166">
        <v>2.0000000000000002E-5</v>
      </c>
      <c r="H54" s="166">
        <f t="shared" si="0"/>
        <v>16.368412979999999</v>
      </c>
      <c r="I54" s="158"/>
    </row>
    <row r="55" spans="2:9">
      <c r="B55" s="163"/>
      <c r="C55" s="164" t="s">
        <v>267</v>
      </c>
      <c r="D55" s="165">
        <v>17.089969980000003</v>
      </c>
      <c r="E55" s="165">
        <v>17.583893009999997</v>
      </c>
      <c r="F55" s="165">
        <v>16.96176904</v>
      </c>
      <c r="G55" s="166">
        <v>48.619993999999998</v>
      </c>
      <c r="H55" s="166">
        <f t="shared" si="0"/>
        <v>100.25562603</v>
      </c>
      <c r="I55" s="158"/>
    </row>
    <row r="56" spans="2:9">
      <c r="B56" s="163"/>
      <c r="C56" s="164" t="s">
        <v>268</v>
      </c>
      <c r="D56" s="165">
        <v>32.906866999999998</v>
      </c>
      <c r="E56" s="165">
        <v>19.527011039999998</v>
      </c>
      <c r="F56" s="165">
        <v>63.153355050000002</v>
      </c>
      <c r="G56" s="166">
        <v>1.2717000000000001E-2</v>
      </c>
      <c r="H56" s="166">
        <f t="shared" si="0"/>
        <v>115.59995008999999</v>
      </c>
      <c r="I56" s="158"/>
    </row>
    <row r="57" spans="2:9">
      <c r="B57" s="163"/>
      <c r="C57" s="164" t="s">
        <v>269</v>
      </c>
      <c r="D57" s="165">
        <v>4.5823999999999997E-2</v>
      </c>
      <c r="E57" s="165">
        <v>21.45757699</v>
      </c>
      <c r="F57" s="165">
        <v>0.34621499999999999</v>
      </c>
      <c r="G57" s="166">
        <v>5.2659999999999998E-3</v>
      </c>
      <c r="H57" s="166">
        <f t="shared" si="0"/>
        <v>21.854881989999999</v>
      </c>
      <c r="I57" s="158"/>
    </row>
    <row r="58" spans="2:9">
      <c r="B58" s="163"/>
      <c r="C58" s="164" t="s">
        <v>273</v>
      </c>
      <c r="D58" s="165">
        <v>22.478963090000001</v>
      </c>
      <c r="E58" s="165">
        <v>17.745928980000002</v>
      </c>
      <c r="F58" s="165">
        <v>24.046518980000002</v>
      </c>
      <c r="G58" s="166">
        <v>28.710903979999998</v>
      </c>
      <c r="H58" s="166">
        <f t="shared" si="0"/>
        <v>92.982315030000009</v>
      </c>
      <c r="I58" s="158"/>
    </row>
    <row r="59" spans="2:9">
      <c r="B59" s="163"/>
      <c r="C59" s="164" t="s">
        <v>285</v>
      </c>
      <c r="D59" s="165">
        <v>34.952205970000001</v>
      </c>
      <c r="E59" s="165">
        <v>25.846466009999997</v>
      </c>
      <c r="F59" s="165">
        <v>69.470865990000007</v>
      </c>
      <c r="G59" s="166">
        <v>63.415780930000004</v>
      </c>
      <c r="H59" s="166">
        <f t="shared" si="0"/>
        <v>193.6853189</v>
      </c>
      <c r="I59" s="158"/>
    </row>
    <row r="60" spans="2:9">
      <c r="B60" s="163"/>
      <c r="C60" s="164" t="s">
        <v>275</v>
      </c>
      <c r="D60" s="165">
        <v>0.65587099000000004</v>
      </c>
      <c r="E60" s="165">
        <v>8.1258590000000002</v>
      </c>
      <c r="F60" s="165">
        <v>0.90228700000000006</v>
      </c>
      <c r="G60" s="166" t="s">
        <v>85</v>
      </c>
      <c r="H60" s="166">
        <f t="shared" si="0"/>
        <v>9.6840169899999999</v>
      </c>
      <c r="I60" s="158"/>
    </row>
    <row r="61" spans="2:9">
      <c r="B61" s="163"/>
      <c r="C61" s="164" t="s">
        <v>261</v>
      </c>
      <c r="D61" s="165">
        <v>3.9933909999999999</v>
      </c>
      <c r="E61" s="165">
        <v>24.51756</v>
      </c>
      <c r="F61" s="165">
        <v>22.891978910000002</v>
      </c>
      <c r="G61" s="166">
        <v>13.276207990000001</v>
      </c>
      <c r="H61" s="166">
        <f t="shared" si="0"/>
        <v>64.679137900000001</v>
      </c>
      <c r="I61" s="158"/>
    </row>
    <row r="62" spans="2:9">
      <c r="B62" s="167"/>
      <c r="C62" s="168" t="s">
        <v>272</v>
      </c>
      <c r="D62" s="169">
        <v>35.403344019999999</v>
      </c>
      <c r="E62" s="169">
        <v>15.398918</v>
      </c>
      <c r="F62" s="169">
        <v>58.496908980000008</v>
      </c>
      <c r="G62" s="170">
        <v>46.422501979999993</v>
      </c>
      <c r="H62" s="170">
        <f>SUM(D62:G62)</f>
        <v>155.72167297999999</v>
      </c>
      <c r="I62" s="158"/>
    </row>
    <row r="63" spans="2:9">
      <c r="B63" s="262"/>
      <c r="C63" s="263" t="s">
        <v>113</v>
      </c>
      <c r="D63" s="264">
        <f>SUM(D51:D62)</f>
        <v>208.17586499999999</v>
      </c>
      <c r="E63" s="264">
        <f t="shared" ref="E63:G63" si="5">SUM(E51:E62)</f>
        <v>198.70584102000001</v>
      </c>
      <c r="F63" s="264">
        <f t="shared" si="5"/>
        <v>352.15950397999995</v>
      </c>
      <c r="G63" s="264">
        <f t="shared" si="5"/>
        <v>344.16316688999996</v>
      </c>
      <c r="H63" s="264">
        <f>SUM(H51:H62)</f>
        <v>1103.20437689</v>
      </c>
    </row>
    <row r="64" spans="2:9">
      <c r="B64" s="159">
        <v>2016</v>
      </c>
      <c r="C64" s="160" t="s">
        <v>263</v>
      </c>
      <c r="D64" s="161">
        <v>1.376401E-2</v>
      </c>
      <c r="E64" s="161">
        <v>14.001267029999999</v>
      </c>
      <c r="F64" s="161">
        <v>1.0660019999999999</v>
      </c>
      <c r="G64" s="162">
        <v>4.2499999999999998E-4</v>
      </c>
      <c r="H64" s="166">
        <f t="shared" ref="H64:H67" si="6">SUM(D64:G64)</f>
        <v>15.081458039999998</v>
      </c>
    </row>
    <row r="65" spans="2:8">
      <c r="B65" s="163"/>
      <c r="C65" s="164" t="s">
        <v>264</v>
      </c>
      <c r="D65" s="165">
        <v>5.1839040400000007</v>
      </c>
      <c r="E65" s="165">
        <v>1.8508910000000001</v>
      </c>
      <c r="F65" s="165">
        <v>27.817612949999997</v>
      </c>
      <c r="G65" s="166">
        <v>5.931448969999999</v>
      </c>
      <c r="H65" s="166">
        <f t="shared" si="6"/>
        <v>40.783856959999994</v>
      </c>
    </row>
    <row r="66" spans="2:8">
      <c r="B66" s="163"/>
      <c r="C66" s="164" t="s">
        <v>265</v>
      </c>
      <c r="D66" s="165">
        <v>29.740412020000001</v>
      </c>
      <c r="E66" s="165">
        <v>12.69303</v>
      </c>
      <c r="F66" s="165">
        <v>67.868325979999995</v>
      </c>
      <c r="G66" s="166">
        <v>54.457932</v>
      </c>
      <c r="H66" s="166">
        <f t="shared" si="6"/>
        <v>164.75970000000001</v>
      </c>
    </row>
    <row r="67" spans="2:8">
      <c r="B67" s="163"/>
      <c r="C67" s="164" t="s">
        <v>266</v>
      </c>
      <c r="D67" s="165" t="s">
        <v>85</v>
      </c>
      <c r="E67" s="165">
        <v>6.7270079800000007</v>
      </c>
      <c r="F67" s="165">
        <v>0.33634199999999997</v>
      </c>
      <c r="G67" s="166" t="s">
        <v>85</v>
      </c>
      <c r="H67" s="166">
        <f t="shared" si="6"/>
        <v>7.0633499800000008</v>
      </c>
    </row>
    <row r="68" spans="2:8">
      <c r="B68" s="163"/>
      <c r="C68" s="164" t="s">
        <v>267</v>
      </c>
      <c r="D68" s="165">
        <v>14.202285009999999</v>
      </c>
      <c r="E68" s="165">
        <v>17.326237039999999</v>
      </c>
      <c r="F68" s="165">
        <v>35.276917049999994</v>
      </c>
      <c r="G68" s="166">
        <v>8.4021020000000011</v>
      </c>
      <c r="H68" s="166">
        <f t="shared" ref="H68:H73" si="7">SUM(D68:G68)</f>
        <v>75.2075411</v>
      </c>
    </row>
    <row r="69" spans="2:8" ht="13.95" customHeight="1">
      <c r="B69" s="163"/>
      <c r="C69" s="164" t="s">
        <v>268</v>
      </c>
      <c r="D69" s="165">
        <v>34.191086000000006</v>
      </c>
      <c r="E69" s="165">
        <v>16.941938990000004</v>
      </c>
      <c r="F69" s="165">
        <v>70.099692960000013</v>
      </c>
      <c r="G69" s="166">
        <v>4.0374099999999995</v>
      </c>
      <c r="H69" s="166">
        <f t="shared" si="7"/>
        <v>125.27012795000002</v>
      </c>
    </row>
    <row r="70" spans="2:8">
      <c r="B70" s="163"/>
      <c r="C70" s="164" t="s">
        <v>269</v>
      </c>
      <c r="D70" s="165" t="s">
        <v>85</v>
      </c>
      <c r="E70" s="165">
        <v>8.5411700499999998</v>
      </c>
      <c r="F70" s="165" t="s">
        <v>85</v>
      </c>
      <c r="G70" s="166">
        <v>2.0000000000000002E-5</v>
      </c>
      <c r="H70" s="166">
        <f t="shared" si="7"/>
        <v>8.5411900499999991</v>
      </c>
    </row>
    <row r="71" spans="2:8">
      <c r="B71" s="163"/>
      <c r="C71" s="164" t="s">
        <v>273</v>
      </c>
      <c r="D71" s="165">
        <v>29.751061050000001</v>
      </c>
      <c r="E71" s="165">
        <v>19.108841000000002</v>
      </c>
      <c r="F71" s="165">
        <v>46.702360999999996</v>
      </c>
      <c r="G71" s="166">
        <v>6.2599240199999997</v>
      </c>
      <c r="H71" s="166">
        <f t="shared" si="7"/>
        <v>101.82218707</v>
      </c>
    </row>
    <row r="72" spans="2:8" s="280" customFormat="1">
      <c r="B72" s="163"/>
      <c r="C72" s="164" t="s">
        <v>365</v>
      </c>
      <c r="D72" s="165">
        <v>34.012697000000003</v>
      </c>
      <c r="E72" s="165">
        <v>40.359092960000005</v>
      </c>
      <c r="F72" s="165">
        <v>110.10975304000002</v>
      </c>
      <c r="G72" s="166">
        <v>6.5678010000000002</v>
      </c>
      <c r="H72" s="166">
        <f t="shared" si="7"/>
        <v>191.04934400000002</v>
      </c>
    </row>
    <row r="73" spans="2:8" s="277" customFormat="1">
      <c r="B73" s="163"/>
      <c r="C73" s="164" t="s">
        <v>275</v>
      </c>
      <c r="D73" s="165" t="s">
        <v>85</v>
      </c>
      <c r="E73" s="165">
        <v>18.577441060000002</v>
      </c>
      <c r="F73" s="165">
        <v>0.412051</v>
      </c>
      <c r="G73" s="166" t="s">
        <v>85</v>
      </c>
      <c r="H73" s="166">
        <f t="shared" si="7"/>
        <v>18.989492060000003</v>
      </c>
    </row>
    <row r="74" spans="2:8" s="292" customFormat="1">
      <c r="B74" s="163"/>
      <c r="C74" s="164" t="s">
        <v>261</v>
      </c>
      <c r="D74" s="165">
        <v>22.671478</v>
      </c>
      <c r="E74" s="165">
        <v>16.640420979999998</v>
      </c>
      <c r="F74" s="165">
        <v>43.419377040000001</v>
      </c>
      <c r="G74" s="166">
        <v>4.0992090000000001</v>
      </c>
      <c r="H74" s="166">
        <f t="shared" ref="H74:H75" si="8">SUM(D74:G74)</f>
        <v>86.830485019999998</v>
      </c>
    </row>
    <row r="75" spans="2:8" s="292" customFormat="1">
      <c r="B75" s="163"/>
      <c r="C75" s="164" t="s">
        <v>272</v>
      </c>
      <c r="D75" s="165">
        <v>66.662418029999998</v>
      </c>
      <c r="E75" s="165">
        <v>32.99460697</v>
      </c>
      <c r="F75" s="165">
        <v>116.46721398999999</v>
      </c>
      <c r="G75" s="166">
        <v>11.746722999999999</v>
      </c>
      <c r="H75" s="166">
        <f t="shared" si="8"/>
        <v>227.87096198999998</v>
      </c>
    </row>
    <row r="76" spans="2:8">
      <c r="B76" s="259"/>
      <c r="C76" s="260" t="s">
        <v>113</v>
      </c>
      <c r="D76" s="261">
        <f>SUM(D64:D75)</f>
        <v>236.42910516000001</v>
      </c>
      <c r="E76" s="261">
        <f>SUM(E64:E75)</f>
        <v>205.76194506000002</v>
      </c>
      <c r="F76" s="261">
        <f>SUM(F64:F75)</f>
        <v>519.57564901000001</v>
      </c>
      <c r="G76" s="261">
        <f>SUM(G64:G75)</f>
        <v>101.50299499</v>
      </c>
      <c r="H76" s="261">
        <f>SUM(H64:H75)</f>
        <v>1063.26969422</v>
      </c>
    </row>
    <row r="77" spans="2:8">
      <c r="B77" s="159">
        <v>2017</v>
      </c>
      <c r="C77" s="160" t="s">
        <v>263</v>
      </c>
      <c r="D77" s="161" t="s">
        <v>85</v>
      </c>
      <c r="E77" s="161">
        <v>23.579535010000001</v>
      </c>
      <c r="F77" s="161">
        <v>0.10778700000000001</v>
      </c>
      <c r="G77" s="162" t="s">
        <v>85</v>
      </c>
      <c r="H77" s="166">
        <f t="shared" ref="H77:H78" si="9">SUM(D77:G77)</f>
        <v>23.687322009999999</v>
      </c>
    </row>
    <row r="78" spans="2:8" s="292" customFormat="1">
      <c r="B78" s="163"/>
      <c r="C78" s="164" t="s">
        <v>264</v>
      </c>
      <c r="D78" s="165">
        <v>23.927438019999997</v>
      </c>
      <c r="E78" s="165">
        <v>14.150867060000001</v>
      </c>
      <c r="F78" s="165">
        <v>36.297165070000005</v>
      </c>
      <c r="G78" s="166">
        <v>3.716189</v>
      </c>
      <c r="H78" s="166">
        <f t="shared" si="9"/>
        <v>78.091659150000012</v>
      </c>
    </row>
    <row r="79" spans="2:8" s="292" customFormat="1">
      <c r="B79" s="163"/>
      <c r="C79" s="164" t="s">
        <v>265</v>
      </c>
      <c r="D79" s="165"/>
      <c r="E79" s="165"/>
      <c r="F79" s="165"/>
      <c r="G79" s="166"/>
      <c r="H79" s="166"/>
    </row>
    <row r="80" spans="2:8" s="292" customFormat="1">
      <c r="B80" s="163"/>
      <c r="C80" s="164" t="s">
        <v>266</v>
      </c>
      <c r="D80" s="165"/>
      <c r="E80" s="165"/>
      <c r="F80" s="165"/>
      <c r="G80" s="166"/>
      <c r="H80" s="166"/>
    </row>
    <row r="81" spans="2:9" s="292" customFormat="1">
      <c r="B81" s="163"/>
      <c r="C81" s="164" t="s">
        <v>267</v>
      </c>
      <c r="D81" s="165"/>
      <c r="E81" s="165"/>
      <c r="F81" s="165"/>
      <c r="G81" s="166"/>
      <c r="H81" s="166"/>
    </row>
    <row r="82" spans="2:9" s="292" customFormat="1" ht="13.95" customHeight="1">
      <c r="B82" s="163"/>
      <c r="C82" s="164" t="s">
        <v>268</v>
      </c>
      <c r="D82" s="165"/>
      <c r="E82" s="165"/>
      <c r="F82" s="165"/>
      <c r="G82" s="166"/>
      <c r="H82" s="166"/>
    </row>
    <row r="83" spans="2:9" s="292" customFormat="1">
      <c r="B83" s="163"/>
      <c r="C83" s="164" t="s">
        <v>269</v>
      </c>
      <c r="D83" s="165"/>
      <c r="E83" s="165"/>
      <c r="F83" s="165"/>
      <c r="G83" s="166"/>
      <c r="H83" s="166"/>
    </row>
    <row r="84" spans="2:9" s="292" customFormat="1">
      <c r="B84" s="163"/>
      <c r="C84" s="164" t="s">
        <v>273</v>
      </c>
      <c r="D84" s="165"/>
      <c r="E84" s="165"/>
      <c r="F84" s="165"/>
      <c r="G84" s="166"/>
      <c r="H84" s="166"/>
    </row>
    <row r="85" spans="2:9" s="292" customFormat="1">
      <c r="B85" s="163"/>
      <c r="C85" s="164" t="s">
        <v>365</v>
      </c>
      <c r="D85" s="165"/>
      <c r="E85" s="165"/>
      <c r="F85" s="165"/>
      <c r="G85" s="166"/>
      <c r="H85" s="166"/>
    </row>
    <row r="86" spans="2:9" s="292" customFormat="1">
      <c r="B86" s="163"/>
      <c r="C86" s="164" t="s">
        <v>275</v>
      </c>
      <c r="D86" s="165"/>
      <c r="E86" s="165"/>
      <c r="F86" s="165"/>
      <c r="G86" s="166"/>
      <c r="H86" s="166"/>
    </row>
    <row r="87" spans="2:9" s="292" customFormat="1">
      <c r="B87" s="163"/>
      <c r="C87" s="164" t="s">
        <v>261</v>
      </c>
      <c r="D87" s="165"/>
      <c r="E87" s="165"/>
      <c r="F87" s="165"/>
      <c r="G87" s="166"/>
      <c r="H87" s="166"/>
    </row>
    <row r="88" spans="2:9" s="292" customFormat="1">
      <c r="B88" s="163"/>
      <c r="C88" s="164" t="s">
        <v>272</v>
      </c>
      <c r="D88" s="165"/>
      <c r="E88" s="165"/>
      <c r="F88" s="165"/>
      <c r="G88" s="166"/>
      <c r="H88" s="166"/>
    </row>
    <row r="89" spans="2:9" s="292" customFormat="1">
      <c r="B89" s="259"/>
      <c r="C89" s="260" t="s">
        <v>113</v>
      </c>
      <c r="D89" s="261">
        <f>SUM(D77:D88)</f>
        <v>23.927438019999997</v>
      </c>
      <c r="E89" s="261">
        <f>SUM(E77:E88)</f>
        <v>37.730402070000004</v>
      </c>
      <c r="F89" s="261">
        <f>SUM(F77:F88)</f>
        <v>36.404952070000007</v>
      </c>
      <c r="G89" s="261">
        <f>SUM(G77:G88)</f>
        <v>3.716189</v>
      </c>
      <c r="H89" s="261">
        <f>SUM(H77:H88)</f>
        <v>101.77898116000001</v>
      </c>
    </row>
    <row r="90" spans="2:9" ht="15" thickBot="1"/>
    <row r="91" spans="2:9" ht="15" thickBot="1">
      <c r="B91" s="251" t="s">
        <v>277</v>
      </c>
      <c r="C91" s="252"/>
      <c r="D91" s="253">
        <f>D11+D24+D37+D50+D63+D76+D89</f>
        <v>1678.2850131499999</v>
      </c>
      <c r="E91" s="253">
        <f>E11+E24+E37+E50+E63+E76+E89</f>
        <v>733.58238654000002</v>
      </c>
      <c r="F91" s="253">
        <f>F11+F24+F37+F50+F63+F76+F89</f>
        <v>2584.8259454099998</v>
      </c>
      <c r="G91" s="253">
        <f>G11+G24+G37+G50+G63+G76+G89</f>
        <v>2871.2573189900004</v>
      </c>
      <c r="H91" s="253">
        <f>H11+H24+H37+H50+H63+H76+H89</f>
        <v>7867.9506640899999</v>
      </c>
    </row>
    <row r="92" spans="2:9">
      <c r="C92" s="164"/>
      <c r="D92" s="165"/>
      <c r="E92" s="165"/>
      <c r="F92" s="165"/>
      <c r="G92" s="165"/>
      <c r="H92" s="165"/>
    </row>
    <row r="94" spans="2:9">
      <c r="B94" s="173" t="s">
        <v>276</v>
      </c>
      <c r="C94" s="172"/>
      <c r="D94" s="171"/>
      <c r="E94" s="171"/>
      <c r="F94" s="171"/>
      <c r="G94" s="171"/>
      <c r="H94" s="171"/>
      <c r="I94" s="158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FF0000"/>
  </sheetPr>
  <dimension ref="A1:L75"/>
  <sheetViews>
    <sheetView topLeftCell="A13" zoomScale="85" zoomScaleNormal="85" workbookViewId="0">
      <selection activeCell="K14" sqref="K14"/>
    </sheetView>
  </sheetViews>
  <sheetFormatPr baseColWidth="10" defaultColWidth="11.5546875" defaultRowHeight="14.4"/>
  <cols>
    <col min="1" max="1" width="9.44140625" style="2" customWidth="1"/>
    <col min="2" max="2" width="37.6640625" style="2" customWidth="1"/>
    <col min="3" max="4" width="15.6640625" style="39" customWidth="1"/>
    <col min="5" max="5" width="15.6640625" style="2" customWidth="1"/>
    <col min="6" max="6" width="17" style="2" customWidth="1"/>
    <col min="7" max="7" width="9.109375" style="2" customWidth="1"/>
    <col min="8" max="16384" width="11.5546875" style="2"/>
  </cols>
  <sheetData>
    <row r="1" spans="1:12">
      <c r="A1" s="1" t="s">
        <v>237</v>
      </c>
    </row>
    <row r="2" spans="1:12">
      <c r="A2" s="1" t="s">
        <v>410</v>
      </c>
    </row>
    <row r="4" spans="1:12" s="78" customFormat="1" ht="13.8">
      <c r="A4" s="190" t="s">
        <v>155</v>
      </c>
      <c r="B4" s="190" t="s">
        <v>125</v>
      </c>
      <c r="C4" s="191" t="s">
        <v>126</v>
      </c>
      <c r="D4" s="191" t="s">
        <v>127</v>
      </c>
      <c r="E4" s="192" t="s">
        <v>128</v>
      </c>
    </row>
    <row r="5" spans="1:12" ht="7.95" customHeight="1">
      <c r="A5" s="43"/>
      <c r="B5" s="43"/>
      <c r="C5" s="44"/>
      <c r="D5" s="44"/>
      <c r="E5" s="43"/>
    </row>
    <row r="6" spans="1:12">
      <c r="A6" s="174" t="s">
        <v>129</v>
      </c>
      <c r="B6" s="2" t="s">
        <v>340</v>
      </c>
      <c r="C6" s="39">
        <v>256</v>
      </c>
      <c r="D6" s="39">
        <v>23393385</v>
      </c>
      <c r="E6" s="38">
        <f t="shared" ref="E6:E17" si="0">D6/F6</f>
        <v>0.18201914916065445</v>
      </c>
      <c r="F6" s="105">
        <v>128521560</v>
      </c>
      <c r="K6" s="39"/>
      <c r="L6" s="295"/>
    </row>
    <row r="7" spans="1:12">
      <c r="A7" s="174">
        <v>2</v>
      </c>
      <c r="B7" s="2" t="s">
        <v>341</v>
      </c>
      <c r="C7" s="39">
        <v>54</v>
      </c>
      <c r="D7" s="39">
        <v>16580666</v>
      </c>
      <c r="E7" s="38">
        <f t="shared" si="0"/>
        <v>0.12901077453463838</v>
      </c>
      <c r="F7" s="105">
        <v>128521560</v>
      </c>
    </row>
    <row r="8" spans="1:12">
      <c r="A8" s="174" t="s">
        <v>130</v>
      </c>
      <c r="B8" s="2" t="s">
        <v>342</v>
      </c>
      <c r="C8" s="39">
        <v>65</v>
      </c>
      <c r="D8" s="39">
        <v>14461875</v>
      </c>
      <c r="E8" s="38">
        <f t="shared" si="0"/>
        <v>0.11252489465580716</v>
      </c>
      <c r="F8" s="105">
        <v>128521560</v>
      </c>
      <c r="K8" s="39"/>
      <c r="L8" s="295"/>
    </row>
    <row r="9" spans="1:12">
      <c r="A9" s="174" t="s">
        <v>131</v>
      </c>
      <c r="B9" s="2" t="s">
        <v>132</v>
      </c>
      <c r="C9" s="39">
        <v>15</v>
      </c>
      <c r="D9" s="39">
        <v>14798682</v>
      </c>
      <c r="E9" s="38">
        <f t="shared" si="0"/>
        <v>0.11514552110945432</v>
      </c>
      <c r="F9" s="105">
        <v>128521560</v>
      </c>
      <c r="K9" s="39"/>
      <c r="L9" s="295"/>
    </row>
    <row r="10" spans="1:12">
      <c r="A10" s="174" t="s">
        <v>133</v>
      </c>
      <c r="B10" s="2" t="s">
        <v>343</v>
      </c>
      <c r="C10" s="39">
        <v>8957</v>
      </c>
      <c r="D10" s="39">
        <v>5845981</v>
      </c>
      <c r="E10" s="38">
        <f t="shared" si="0"/>
        <v>4.5486383763160047E-2</v>
      </c>
      <c r="F10" s="105">
        <v>128521560</v>
      </c>
      <c r="K10" s="39"/>
      <c r="L10" s="295"/>
    </row>
    <row r="11" spans="1:12">
      <c r="A11" s="174" t="s">
        <v>134</v>
      </c>
      <c r="B11" s="2" t="s">
        <v>344</v>
      </c>
      <c r="C11" s="39">
        <v>61</v>
      </c>
      <c r="D11" s="39">
        <v>4156521</v>
      </c>
      <c r="E11" s="38">
        <f t="shared" si="0"/>
        <v>3.2341040678311096E-2</v>
      </c>
      <c r="F11" s="105">
        <v>128521560</v>
      </c>
      <c r="J11" s="39"/>
      <c r="K11" s="39"/>
      <c r="L11" s="295"/>
    </row>
    <row r="12" spans="1:12">
      <c r="A12" s="174" t="s">
        <v>135</v>
      </c>
      <c r="B12" s="2" t="s">
        <v>345</v>
      </c>
      <c r="C12" s="39">
        <v>54</v>
      </c>
      <c r="D12" s="39">
        <v>839328</v>
      </c>
      <c r="E12" s="38">
        <f t="shared" si="0"/>
        <v>6.5306396841121441E-3</v>
      </c>
      <c r="F12" s="105">
        <v>128521560</v>
      </c>
      <c r="K12" s="39"/>
      <c r="L12" s="295"/>
    </row>
    <row r="13" spans="1:12">
      <c r="A13" s="174" t="s">
        <v>136</v>
      </c>
      <c r="B13" s="2" t="s">
        <v>346</v>
      </c>
      <c r="C13" s="39">
        <v>2</v>
      </c>
      <c r="D13" s="39">
        <v>357267.82</v>
      </c>
      <c r="E13" s="38">
        <f t="shared" si="0"/>
        <v>2.7798279136979041E-3</v>
      </c>
      <c r="F13" s="105">
        <v>128521560</v>
      </c>
      <c r="K13" s="39"/>
      <c r="L13" s="295"/>
    </row>
    <row r="14" spans="1:12">
      <c r="A14" s="174" t="s">
        <v>137</v>
      </c>
      <c r="B14" s="2" t="s">
        <v>347</v>
      </c>
      <c r="C14" s="39">
        <v>2081</v>
      </c>
      <c r="D14" s="39">
        <v>346438</v>
      </c>
      <c r="E14" s="38">
        <f t="shared" si="0"/>
        <v>2.6955632969285466E-3</v>
      </c>
      <c r="F14" s="105">
        <v>128521560</v>
      </c>
      <c r="K14" s="39"/>
      <c r="L14" s="295"/>
    </row>
    <row r="15" spans="1:12">
      <c r="A15" s="174" t="s">
        <v>138</v>
      </c>
      <c r="B15" s="2" t="s">
        <v>348</v>
      </c>
      <c r="C15" s="39">
        <v>6</v>
      </c>
      <c r="D15" s="39">
        <v>223665</v>
      </c>
      <c r="E15" s="38">
        <f t="shared" si="0"/>
        <v>1.740291667794882E-3</v>
      </c>
      <c r="F15" s="105">
        <v>128521560</v>
      </c>
      <c r="J15" s="39"/>
      <c r="K15" s="39"/>
      <c r="L15" s="295"/>
    </row>
    <row r="16" spans="1:12">
      <c r="A16" s="2" t="s">
        <v>339</v>
      </c>
      <c r="B16" s="2" t="s">
        <v>139</v>
      </c>
      <c r="C16" s="39">
        <v>20</v>
      </c>
      <c r="D16" s="39">
        <v>4188.8599999999997</v>
      </c>
      <c r="E16" s="226">
        <f t="shared" si="0"/>
        <v>3.2592663830099786E-5</v>
      </c>
      <c r="F16" s="105">
        <v>128521560</v>
      </c>
      <c r="K16" s="39"/>
      <c r="L16" s="295"/>
    </row>
    <row r="17" spans="1:12">
      <c r="A17" s="40" t="s">
        <v>113</v>
      </c>
      <c r="B17" s="40"/>
      <c r="C17" s="41">
        <f>SUM(C6:C16)</f>
        <v>11571</v>
      </c>
      <c r="D17" s="41">
        <f>SUM(D6:D16)</f>
        <v>81007997.679999992</v>
      </c>
      <c r="E17" s="42">
        <f t="shared" si="0"/>
        <v>0.630306679128389</v>
      </c>
      <c r="F17" s="105">
        <v>128521560</v>
      </c>
      <c r="K17" s="39"/>
      <c r="L17" s="295"/>
    </row>
    <row r="19" spans="1:12">
      <c r="J19" s="39"/>
      <c r="K19" s="39"/>
      <c r="L19" s="295"/>
    </row>
    <row r="21" spans="1:12" s="10" customFormat="1" ht="12">
      <c r="A21" s="5" t="s">
        <v>290</v>
      </c>
      <c r="B21" s="9"/>
      <c r="C21" s="9"/>
      <c r="D21" s="9"/>
      <c r="E21" s="9"/>
      <c r="F21" s="9"/>
    </row>
    <row r="22" spans="1:12" s="53" customFormat="1" ht="12">
      <c r="A22" s="50"/>
      <c r="B22" s="56"/>
      <c r="C22" s="56"/>
      <c r="D22" s="56"/>
      <c r="E22" s="56"/>
      <c r="F22" s="56"/>
    </row>
    <row r="27" spans="1:12">
      <c r="A27" s="15" t="s">
        <v>409</v>
      </c>
    </row>
    <row r="29" spans="1:12">
      <c r="A29" s="206" t="s">
        <v>238</v>
      </c>
      <c r="B29" s="188" t="s">
        <v>239</v>
      </c>
      <c r="C29" s="189" t="s">
        <v>240</v>
      </c>
      <c r="D29" s="189" t="s">
        <v>128</v>
      </c>
    </row>
    <row r="30" spans="1:12">
      <c r="A30" s="174"/>
    </row>
    <row r="31" spans="1:12">
      <c r="A31" s="174">
        <v>581</v>
      </c>
      <c r="B31" s="2" t="s">
        <v>241</v>
      </c>
      <c r="C31" s="39">
        <v>1273887.7923999995</v>
      </c>
      <c r="D31" s="38">
        <f t="shared" ref="D31:D38" si="1">C31/F6</f>
        <v>9.9118606434593498E-3</v>
      </c>
    </row>
    <row r="32" spans="1:12">
      <c r="A32" s="174">
        <v>300</v>
      </c>
      <c r="B32" s="2" t="s">
        <v>242</v>
      </c>
      <c r="C32" s="39">
        <v>349791.57659999991</v>
      </c>
      <c r="D32" s="38">
        <f t="shared" si="1"/>
        <v>2.7216567912807773E-3</v>
      </c>
    </row>
    <row r="33" spans="1:4">
      <c r="A33" s="174">
        <v>114</v>
      </c>
      <c r="B33" s="2" t="s">
        <v>243</v>
      </c>
      <c r="C33" s="39">
        <v>80027.006900000008</v>
      </c>
      <c r="D33" s="38">
        <f t="shared" si="1"/>
        <v>6.2267379029635193E-4</v>
      </c>
    </row>
    <row r="34" spans="1:4">
      <c r="A34" s="174">
        <v>136</v>
      </c>
      <c r="B34" s="2" t="s">
        <v>244</v>
      </c>
      <c r="C34" s="39">
        <v>59720.472400000006</v>
      </c>
      <c r="D34" s="38">
        <f t="shared" si="1"/>
        <v>4.6467279419888777E-4</v>
      </c>
    </row>
    <row r="35" spans="1:4">
      <c r="A35" s="174">
        <v>34</v>
      </c>
      <c r="B35" s="2" t="s">
        <v>245</v>
      </c>
      <c r="C35" s="39">
        <v>56465.235999999997</v>
      </c>
      <c r="D35" s="38">
        <f t="shared" si="1"/>
        <v>4.3934446485087794E-4</v>
      </c>
    </row>
    <row r="36" spans="1:4">
      <c r="A36" s="174">
        <v>59</v>
      </c>
      <c r="B36" s="2" t="s">
        <v>288</v>
      </c>
      <c r="C36" s="39">
        <v>28083.8351</v>
      </c>
      <c r="D36" s="38">
        <f t="shared" si="1"/>
        <v>2.1851458307851229E-4</v>
      </c>
    </row>
    <row r="37" spans="1:4">
      <c r="A37" s="174">
        <v>1</v>
      </c>
      <c r="B37" s="2" t="s">
        <v>246</v>
      </c>
      <c r="C37" s="39">
        <v>3680.5862000000002</v>
      </c>
      <c r="D37" s="38">
        <f t="shared" si="1"/>
        <v>2.8637889238194744E-5</v>
      </c>
    </row>
    <row r="38" spans="1:4">
      <c r="A38" s="174">
        <v>1</v>
      </c>
      <c r="B38" s="2" t="s">
        <v>291</v>
      </c>
      <c r="C38" s="39">
        <v>200</v>
      </c>
      <c r="D38" s="324">
        <f t="shared" si="1"/>
        <v>1.556159137813142E-6</v>
      </c>
    </row>
    <row r="41" spans="1:4">
      <c r="A41" s="267">
        <f>SUM(A31:A32)</f>
        <v>881</v>
      </c>
      <c r="B41" s="107" t="s">
        <v>247</v>
      </c>
      <c r="C41" s="106">
        <f>SUM(C31:C32)</f>
        <v>1623679.3689999995</v>
      </c>
      <c r="D41" s="108">
        <f>C41/$F$15</f>
        <v>1.2633517434740128E-2</v>
      </c>
    </row>
    <row r="75" spans="1:1">
      <c r="A75" s="2" t="s">
        <v>248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zoomScale="70" zoomScaleNormal="70" workbookViewId="0">
      <selection activeCell="E12" sqref="E12"/>
    </sheetView>
  </sheetViews>
  <sheetFormatPr baseColWidth="10" defaultColWidth="11.5546875" defaultRowHeight="12"/>
  <cols>
    <col min="1" max="1" width="18.6640625" style="10" customWidth="1"/>
    <col min="2" max="2" width="16.5546875" style="33" customWidth="1"/>
    <col min="3" max="3" width="24.33203125" style="18" customWidth="1"/>
    <col min="4" max="4" width="19.33203125" style="18" customWidth="1"/>
    <col min="5" max="5" width="26.33203125" style="18" customWidth="1"/>
    <col min="6" max="6" width="11.5546875" style="12"/>
    <col min="7" max="16384" width="11.5546875" style="10"/>
  </cols>
  <sheetData>
    <row r="1" spans="1:12" ht="14.4">
      <c r="A1" s="34" t="s">
        <v>156</v>
      </c>
      <c r="B1" s="10"/>
    </row>
    <row r="2" spans="1:12">
      <c r="A2" s="46"/>
      <c r="B2" s="10"/>
    </row>
    <row r="3" spans="1:12" ht="14.4">
      <c r="A3" s="34" t="s">
        <v>179</v>
      </c>
      <c r="B3" s="10"/>
    </row>
    <row r="4" spans="1:12" s="55" customFormat="1" ht="14.4">
      <c r="A4" s="81" t="s">
        <v>157</v>
      </c>
      <c r="C4" s="75"/>
      <c r="D4" s="75"/>
      <c r="E4" s="75"/>
      <c r="F4" s="67"/>
    </row>
    <row r="5" spans="1:12">
      <c r="A5" s="46"/>
      <c r="B5" s="46"/>
      <c r="C5" s="46"/>
      <c r="D5" s="51"/>
      <c r="E5" s="51"/>
      <c r="F5" s="48"/>
    </row>
    <row r="6" spans="1:12">
      <c r="A6" s="33" t="s">
        <v>177</v>
      </c>
      <c r="B6" s="10"/>
    </row>
    <row r="7" spans="1:12" s="53" customFormat="1">
      <c r="A7" s="58" t="s">
        <v>178</v>
      </c>
      <c r="C7" s="59"/>
      <c r="D7" s="59"/>
      <c r="E7" s="59"/>
      <c r="F7" s="49"/>
    </row>
    <row r="8" spans="1:12">
      <c r="B8" s="10"/>
    </row>
    <row r="9" spans="1:12">
      <c r="A9" s="80"/>
      <c r="B9" s="80"/>
      <c r="C9" s="80"/>
      <c r="D9" s="80"/>
      <c r="E9" s="80"/>
      <c r="F9" s="80"/>
    </row>
    <row r="10" spans="1:12">
      <c r="A10" s="80"/>
      <c r="B10" s="80"/>
      <c r="C10" s="80"/>
      <c r="D10" s="80"/>
      <c r="E10" s="80"/>
      <c r="F10" s="80"/>
    </row>
    <row r="11" spans="1:12" s="54" customFormat="1">
      <c r="A11" s="80"/>
      <c r="B11" s="80"/>
      <c r="C11" s="80"/>
      <c r="D11" s="80"/>
      <c r="E11" s="80"/>
      <c r="F11" s="80"/>
    </row>
    <row r="12" spans="1:12" s="32" customFormat="1">
      <c r="A12" s="80"/>
      <c r="B12" s="80"/>
      <c r="C12" s="80"/>
      <c r="D12" s="80"/>
      <c r="E12" s="80"/>
      <c r="F12" s="80"/>
    </row>
    <row r="13" spans="1:12" ht="12.6" thickBot="1">
      <c r="A13" s="80"/>
      <c r="B13" s="80"/>
      <c r="C13" s="80"/>
      <c r="D13" s="80"/>
      <c r="E13" s="80"/>
      <c r="F13" s="10"/>
    </row>
    <row r="14" spans="1:12" ht="12.6" thickBot="1">
      <c r="B14" s="335" t="s">
        <v>83</v>
      </c>
      <c r="C14" s="335"/>
      <c r="D14" s="335"/>
      <c r="E14" s="335"/>
      <c r="F14" s="335"/>
      <c r="G14" s="335"/>
      <c r="H14" s="335"/>
      <c r="I14" s="335"/>
      <c r="J14" s="335"/>
      <c r="K14" s="335"/>
      <c r="L14" s="85">
        <v>2014</v>
      </c>
    </row>
    <row r="15" spans="1:12">
      <c r="A15" s="19" t="s">
        <v>160</v>
      </c>
      <c r="B15" s="19">
        <v>2004</v>
      </c>
      <c r="C15" s="19">
        <v>2005</v>
      </c>
      <c r="D15" s="19">
        <v>2006</v>
      </c>
      <c r="E15" s="19">
        <v>2007</v>
      </c>
      <c r="F15" s="19">
        <v>2008</v>
      </c>
      <c r="G15" s="19">
        <v>2009</v>
      </c>
      <c r="H15" s="19">
        <v>2010</v>
      </c>
      <c r="I15" s="19">
        <v>2011</v>
      </c>
      <c r="J15" s="19">
        <v>2012</v>
      </c>
      <c r="K15" s="19">
        <v>2013</v>
      </c>
      <c r="L15" s="19" t="s">
        <v>161</v>
      </c>
    </row>
    <row r="16" spans="1:12">
      <c r="A16" s="82" t="s">
        <v>162</v>
      </c>
      <c r="B16" s="24">
        <v>2016.3388019675995</v>
      </c>
      <c r="C16" s="24">
        <v>2069.2028821975996</v>
      </c>
      <c r="D16" s="24">
        <v>2650.7768734652409</v>
      </c>
      <c r="E16" s="24">
        <v>2747.715576605241</v>
      </c>
      <c r="F16" s="24">
        <v>3203.9595314852409</v>
      </c>
      <c r="G16" s="24">
        <v>4126.3384317552409</v>
      </c>
      <c r="H16" s="24">
        <v>5028.4463977652413</v>
      </c>
      <c r="I16" s="24">
        <v>5390.9563147666759</v>
      </c>
      <c r="J16" s="24">
        <v>5611.7135050666739</v>
      </c>
      <c r="K16" s="24">
        <v>5591.9661155892481</v>
      </c>
      <c r="L16" s="89">
        <v>5604.437890047554</v>
      </c>
    </row>
    <row r="17" spans="1:12">
      <c r="A17" s="82" t="s">
        <v>163</v>
      </c>
      <c r="B17" s="24">
        <v>1967.4867882353153</v>
      </c>
      <c r="C17" s="24">
        <v>2300.3104409025186</v>
      </c>
      <c r="D17" s="24">
        <v>2498.6154783761099</v>
      </c>
      <c r="E17" s="24">
        <v>2564.8533505304817</v>
      </c>
      <c r="F17" s="24">
        <v>3614.639977182519</v>
      </c>
      <c r="G17" s="24">
        <v>3736.3777963800471</v>
      </c>
      <c r="H17" s="24">
        <v>3895.533183941855</v>
      </c>
      <c r="I17" s="24">
        <v>4081.8216594039341</v>
      </c>
      <c r="J17" s="24">
        <v>4213.4929441154027</v>
      </c>
      <c r="K17" s="24">
        <v>4221.7054745731493</v>
      </c>
      <c r="L17" s="89">
        <v>4221.7054745731493</v>
      </c>
    </row>
    <row r="18" spans="1:12">
      <c r="A18" s="82" t="s">
        <v>164</v>
      </c>
      <c r="B18" s="24">
        <v>4310.2889765974332</v>
      </c>
      <c r="C18" s="24">
        <v>3687.8409155089694</v>
      </c>
      <c r="D18" s="24">
        <v>3679.6163955789693</v>
      </c>
      <c r="E18" s="24">
        <v>3751.1475445490769</v>
      </c>
      <c r="F18" s="24">
        <v>3651.869068069077</v>
      </c>
      <c r="G18" s="24">
        <v>3699.6450680690768</v>
      </c>
      <c r="H18" s="24">
        <v>3788.6378504935014</v>
      </c>
      <c r="I18" s="24">
        <v>3808.0378504935015</v>
      </c>
      <c r="J18" s="24">
        <v>3932.3510261539277</v>
      </c>
      <c r="K18" s="24">
        <v>3932.3510261539277</v>
      </c>
      <c r="L18" s="89">
        <v>3932.3510261539277</v>
      </c>
    </row>
    <row r="19" spans="1:12">
      <c r="A19" s="82" t="s">
        <v>165</v>
      </c>
      <c r="B19" s="24">
        <v>2375.2657345309881</v>
      </c>
      <c r="C19" s="24">
        <v>2297.5666158672607</v>
      </c>
      <c r="D19" s="24">
        <v>2792.1466584639056</v>
      </c>
      <c r="E19" s="24">
        <v>2811.1531355880411</v>
      </c>
      <c r="F19" s="24">
        <v>2925.1640428204187</v>
      </c>
      <c r="G19" s="24">
        <v>3061.2952120130963</v>
      </c>
      <c r="H19" s="24">
        <v>3094.9237797424066</v>
      </c>
      <c r="I19" s="24">
        <v>3107.5768861233728</v>
      </c>
      <c r="J19" s="24">
        <v>3126.2969148318903</v>
      </c>
      <c r="K19" s="24">
        <v>3138.4254700834599</v>
      </c>
      <c r="L19" s="89">
        <v>3163.4254700834599</v>
      </c>
    </row>
    <row r="20" spans="1:12">
      <c r="A20" s="82" t="s">
        <v>166</v>
      </c>
      <c r="B20" s="24">
        <v>1647.7702663745179</v>
      </c>
      <c r="C20" s="24">
        <v>1647.7702663745179</v>
      </c>
      <c r="D20" s="24">
        <v>1664.2388943545179</v>
      </c>
      <c r="E20" s="24">
        <v>1672.9916918245178</v>
      </c>
      <c r="F20" s="24">
        <v>1831.8265378245178</v>
      </c>
      <c r="G20" s="24">
        <v>2189.607049927668</v>
      </c>
      <c r="H20" s="24">
        <v>2454.9098617485233</v>
      </c>
      <c r="I20" s="24">
        <v>2513.4107839465137</v>
      </c>
      <c r="J20" s="24">
        <v>2616.594687318357</v>
      </c>
      <c r="K20" s="24">
        <v>3063.2399150183601</v>
      </c>
      <c r="L20" s="89">
        <v>3065.6903698802112</v>
      </c>
    </row>
    <row r="21" spans="1:12">
      <c r="A21" s="82" t="s">
        <v>167</v>
      </c>
      <c r="B21" s="24">
        <v>667.25720348266987</v>
      </c>
      <c r="C21" s="24">
        <v>665.26879978330419</v>
      </c>
      <c r="D21" s="24">
        <v>701.30914819929308</v>
      </c>
      <c r="E21" s="24">
        <v>710.54980143030332</v>
      </c>
      <c r="F21" s="24">
        <v>725.83371774085163</v>
      </c>
      <c r="G21" s="24">
        <v>755.97493951085164</v>
      </c>
      <c r="H21" s="24">
        <v>786.85445501085167</v>
      </c>
      <c r="I21" s="24">
        <v>794.52936158257012</v>
      </c>
      <c r="J21" s="24">
        <v>795.82925658257011</v>
      </c>
      <c r="K21" s="24">
        <v>796.82925658257011</v>
      </c>
      <c r="L21" s="89">
        <v>797.82925658257011</v>
      </c>
    </row>
    <row r="22" spans="1:12">
      <c r="A22" s="82" t="s">
        <v>168</v>
      </c>
      <c r="B22" s="24">
        <v>207.93021826308302</v>
      </c>
      <c r="C22" s="24">
        <v>207.93021826308302</v>
      </c>
      <c r="D22" s="24">
        <v>207.93021826308302</v>
      </c>
      <c r="E22" s="24">
        <v>233.2223947022014</v>
      </c>
      <c r="F22" s="24">
        <v>394.35828970220143</v>
      </c>
      <c r="G22" s="24">
        <v>415.98610970220142</v>
      </c>
      <c r="H22" s="24">
        <v>637.77964370220138</v>
      </c>
      <c r="I22" s="24">
        <v>657.77959870220138</v>
      </c>
      <c r="J22" s="24">
        <v>679.67954870220171</v>
      </c>
      <c r="K22" s="24">
        <v>679.67954870220171</v>
      </c>
      <c r="L22" s="89">
        <v>679.67954870220171</v>
      </c>
    </row>
    <row r="23" spans="1:12">
      <c r="A23" s="82" t="s">
        <v>169</v>
      </c>
      <c r="B23" s="24">
        <v>373.23570599663424</v>
      </c>
      <c r="C23" s="24">
        <v>384.93353697616629</v>
      </c>
      <c r="D23" s="24">
        <v>395.68009606137497</v>
      </c>
      <c r="E23" s="24">
        <v>420.72520141006299</v>
      </c>
      <c r="F23" s="24">
        <v>444.86441439006302</v>
      </c>
      <c r="G23" s="24">
        <v>554.86128963006297</v>
      </c>
      <c r="H23" s="24">
        <v>647.16456323334512</v>
      </c>
      <c r="I23" s="24">
        <v>654.19884916276044</v>
      </c>
      <c r="J23" s="24">
        <v>657.96556011613347</v>
      </c>
      <c r="K23" s="24">
        <v>674.21752252396402</v>
      </c>
      <c r="L23" s="89">
        <v>674.21752252396402</v>
      </c>
    </row>
    <row r="24" spans="1:12">
      <c r="A24" s="82" t="s">
        <v>170</v>
      </c>
      <c r="B24" s="24">
        <v>248.44516128020001</v>
      </c>
      <c r="C24" s="24">
        <v>265.24541328020001</v>
      </c>
      <c r="D24" s="24">
        <v>265.24541328020001</v>
      </c>
      <c r="E24" s="24">
        <v>265.24541328020001</v>
      </c>
      <c r="F24" s="24">
        <v>302.86211052020002</v>
      </c>
      <c r="G24" s="24">
        <v>322.86717758642072</v>
      </c>
      <c r="H24" s="24">
        <v>331.30892958238934</v>
      </c>
      <c r="I24" s="24">
        <v>360.17504258289864</v>
      </c>
      <c r="J24" s="24">
        <v>361.91967448473912</v>
      </c>
      <c r="K24" s="24">
        <v>365.59100315606781</v>
      </c>
      <c r="L24" s="89">
        <v>360.06981334605672</v>
      </c>
    </row>
    <row r="25" spans="1:12">
      <c r="A25" s="82" t="s">
        <v>171</v>
      </c>
      <c r="B25" s="24">
        <v>86.074439959419195</v>
      </c>
      <c r="C25" s="24">
        <v>95.21343995941919</v>
      </c>
      <c r="D25" s="24">
        <v>124.1948540138946</v>
      </c>
      <c r="E25" s="24">
        <v>163.87990531779587</v>
      </c>
      <c r="F25" s="24">
        <v>204.70128749981606</v>
      </c>
      <c r="G25" s="24">
        <v>224.93950015858047</v>
      </c>
      <c r="H25" s="24">
        <v>329.08729649534104</v>
      </c>
      <c r="I25" s="24">
        <v>329.08729649534104</v>
      </c>
      <c r="J25" s="24">
        <v>339.15682447534101</v>
      </c>
      <c r="K25" s="24">
        <v>344.04136843279014</v>
      </c>
      <c r="L25" s="89">
        <v>344.04136843279014</v>
      </c>
    </row>
    <row r="26" spans="1:12">
      <c r="A26" s="82" t="s">
        <v>172</v>
      </c>
      <c r="B26" s="24">
        <v>9.9844459099999998</v>
      </c>
      <c r="C26" s="24">
        <v>14.49959743</v>
      </c>
      <c r="D26" s="24">
        <v>132.99959742999999</v>
      </c>
      <c r="E26" s="24">
        <v>162.99959742999999</v>
      </c>
      <c r="F26" s="24">
        <v>162.99959742999999</v>
      </c>
      <c r="G26" s="24">
        <v>162.99959742999999</v>
      </c>
      <c r="H26" s="24">
        <v>163.01441792799861</v>
      </c>
      <c r="I26" s="24">
        <v>163.01441792799861</v>
      </c>
      <c r="J26" s="24">
        <v>163.01441792799861</v>
      </c>
      <c r="K26" s="24">
        <v>163.01441792799861</v>
      </c>
      <c r="L26" s="89">
        <v>163.01441792799861</v>
      </c>
    </row>
    <row r="27" spans="1:12">
      <c r="A27" s="82" t="s">
        <v>173</v>
      </c>
      <c r="B27" s="24">
        <v>62.102777143296592</v>
      </c>
      <c r="C27" s="24">
        <v>63.238038683296594</v>
      </c>
      <c r="D27" s="24">
        <v>63.367988803296591</v>
      </c>
      <c r="E27" s="24">
        <v>63.542948803296589</v>
      </c>
      <c r="F27" s="24">
        <v>63.798127193296587</v>
      </c>
      <c r="G27" s="24">
        <v>72.294871953296592</v>
      </c>
      <c r="H27" s="24">
        <v>76.554871953296598</v>
      </c>
      <c r="I27" s="24">
        <v>76.554871953296598</v>
      </c>
      <c r="J27" s="24">
        <v>81.554871953296598</v>
      </c>
      <c r="K27" s="24">
        <v>83.139495953296588</v>
      </c>
      <c r="L27" s="89">
        <v>83.139495953296588</v>
      </c>
    </row>
    <row r="28" spans="1:12">
      <c r="A28" s="82" t="s">
        <v>174</v>
      </c>
      <c r="B28" s="24">
        <v>44.403113932829655</v>
      </c>
      <c r="C28" s="24">
        <v>44.403113932829655</v>
      </c>
      <c r="D28" s="24">
        <v>44.403113932829655</v>
      </c>
      <c r="E28" s="24">
        <v>44.403113932829655</v>
      </c>
      <c r="F28" s="24">
        <v>45.227177792829657</v>
      </c>
      <c r="G28" s="24">
        <v>45.227177792829657</v>
      </c>
      <c r="H28" s="24">
        <v>45.227177792829657</v>
      </c>
      <c r="I28" s="24">
        <v>45.227177792829657</v>
      </c>
      <c r="J28" s="24">
        <v>45.227177792829657</v>
      </c>
      <c r="K28" s="24">
        <v>45.227177792829657</v>
      </c>
      <c r="L28" s="89">
        <v>70.536118793185906</v>
      </c>
    </row>
    <row r="29" spans="1:12">
      <c r="A29" s="82" t="s">
        <v>175</v>
      </c>
      <c r="B29" s="24">
        <v>24.844261986992819</v>
      </c>
      <c r="C29" s="24">
        <v>25.14426198699282</v>
      </c>
      <c r="D29" s="24">
        <v>25.724163788794623</v>
      </c>
      <c r="E29" s="24">
        <v>25.724163788794623</v>
      </c>
      <c r="F29" s="24">
        <v>26.84976370015994</v>
      </c>
      <c r="G29" s="24">
        <v>28.299685700189993</v>
      </c>
      <c r="H29" s="24">
        <v>29.798364000189995</v>
      </c>
      <c r="I29" s="24">
        <v>32.65497576986705</v>
      </c>
      <c r="J29" s="24">
        <v>32.65497576986705</v>
      </c>
      <c r="K29" s="24">
        <v>32.65497576986705</v>
      </c>
      <c r="L29" s="89">
        <v>32.65497576986705</v>
      </c>
    </row>
    <row r="30" spans="1:12">
      <c r="A30" s="82" t="s">
        <v>176</v>
      </c>
      <c r="B30" s="24">
        <v>1.2449411000000001</v>
      </c>
      <c r="C30" s="24">
        <v>1.2449411000000001</v>
      </c>
      <c r="D30" s="24">
        <v>1.2449411000000001</v>
      </c>
      <c r="E30" s="24">
        <v>1.2449411000000001</v>
      </c>
      <c r="F30" s="24">
        <v>1.2449411000000001</v>
      </c>
      <c r="G30" s="24">
        <v>1.2449411000000001</v>
      </c>
      <c r="H30" s="24">
        <v>1.2449411000000001</v>
      </c>
      <c r="I30" s="24">
        <v>1.2449411000000001</v>
      </c>
      <c r="J30" s="24">
        <v>1.2449411000000001</v>
      </c>
      <c r="K30" s="24">
        <v>1.2449411000000001</v>
      </c>
      <c r="L30" s="89">
        <v>1.2449411000000001</v>
      </c>
    </row>
    <row r="31" spans="1:12">
      <c r="A31" s="8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90"/>
    </row>
    <row r="32" spans="1:12">
      <c r="A32" s="84" t="s">
        <v>113</v>
      </c>
      <c r="B32" s="86">
        <f>SUM(B16:B30)</f>
        <v>14042.672836760981</v>
      </c>
      <c r="C32" s="87">
        <f t="shared" ref="C32:L32" si="0">SUM(C16:C30)</f>
        <v>13769.812482246158</v>
      </c>
      <c r="D32" s="87">
        <f t="shared" si="0"/>
        <v>15247.493835111507</v>
      </c>
      <c r="E32" s="87">
        <f t="shared" si="0"/>
        <v>15639.39878029284</v>
      </c>
      <c r="F32" s="87">
        <f t="shared" si="0"/>
        <v>17600.198584451187</v>
      </c>
      <c r="G32" s="87">
        <f t="shared" si="0"/>
        <v>19397.958848709561</v>
      </c>
      <c r="H32" s="87">
        <f t="shared" si="0"/>
        <v>21310.485734489972</v>
      </c>
      <c r="I32" s="87">
        <f t="shared" si="0"/>
        <v>22016.270027803759</v>
      </c>
      <c r="J32" s="87">
        <f t="shared" si="0"/>
        <v>22658.696326391229</v>
      </c>
      <c r="K32" s="87">
        <f t="shared" si="0"/>
        <v>23133.327709359728</v>
      </c>
      <c r="L32" s="92">
        <f t="shared" si="0"/>
        <v>23194.037689870234</v>
      </c>
    </row>
    <row r="33" spans="1:9">
      <c r="A33" s="80"/>
      <c r="B33" s="80"/>
      <c r="C33" s="80"/>
      <c r="D33" s="80"/>
      <c r="E33" s="80"/>
    </row>
    <row r="34" spans="1:9">
      <c r="D34" s="80"/>
      <c r="E34" s="80"/>
    </row>
    <row r="35" spans="1:9" ht="14.4">
      <c r="A35" s="34" t="s">
        <v>211</v>
      </c>
      <c r="B35" s="80"/>
      <c r="C35" s="80"/>
      <c r="D35" s="80"/>
      <c r="E35" s="80"/>
    </row>
    <row r="36" spans="1:9">
      <c r="A36" s="33" t="s">
        <v>177</v>
      </c>
      <c r="B36" s="10"/>
    </row>
    <row r="37" spans="1:9" s="53" customFormat="1">
      <c r="A37" s="58" t="s">
        <v>178</v>
      </c>
      <c r="C37" s="59"/>
      <c r="D37" s="59"/>
      <c r="E37" s="59"/>
      <c r="F37" s="49"/>
    </row>
    <row r="38" spans="1:9" ht="15" thickBot="1">
      <c r="A38" s="34"/>
      <c r="B38" s="80"/>
      <c r="C38" s="80"/>
      <c r="D38" s="80"/>
      <c r="E38" s="80"/>
    </row>
    <row r="39" spans="1:9" s="12" customFormat="1" ht="12.6" thickBot="1">
      <c r="A39" s="80"/>
      <c r="B39" s="85">
        <v>2014</v>
      </c>
      <c r="C39" s="80"/>
      <c r="D39" s="80"/>
      <c r="E39" s="80"/>
      <c r="G39" s="10"/>
      <c r="H39" s="10"/>
      <c r="I39" s="10"/>
    </row>
    <row r="40" spans="1:9" s="12" customFormat="1">
      <c r="A40" s="19" t="s">
        <v>160</v>
      </c>
      <c r="B40" s="19" t="s">
        <v>210</v>
      </c>
      <c r="C40" s="80"/>
      <c r="D40" s="80"/>
      <c r="E40" s="80"/>
      <c r="G40" s="10"/>
      <c r="H40" s="10"/>
      <c r="I40" s="10"/>
    </row>
    <row r="41" spans="1:9" s="12" customFormat="1">
      <c r="A41" s="82" t="s">
        <v>82</v>
      </c>
      <c r="B41" s="89">
        <v>2.6195341199999995</v>
      </c>
      <c r="C41" s="80"/>
      <c r="D41" s="80"/>
      <c r="E41" s="80"/>
      <c r="G41" s="10"/>
      <c r="H41" s="10"/>
      <c r="I41" s="10"/>
    </row>
    <row r="42" spans="1:9" s="12" customFormat="1">
      <c r="A42" s="82" t="s">
        <v>146</v>
      </c>
      <c r="B42" s="89">
        <v>2299.8891868837809</v>
      </c>
      <c r="C42" s="80"/>
      <c r="D42" s="80"/>
      <c r="E42" s="80"/>
      <c r="G42" s="10"/>
      <c r="H42" s="10"/>
      <c r="I42" s="10"/>
    </row>
    <row r="43" spans="1:9" s="12" customFormat="1">
      <c r="A43" s="82" t="s">
        <v>183</v>
      </c>
      <c r="B43" s="89">
        <v>939.77661745620821</v>
      </c>
      <c r="C43" s="80"/>
      <c r="D43" s="80"/>
      <c r="E43" s="80"/>
      <c r="G43" s="10"/>
      <c r="H43" s="10"/>
      <c r="I43" s="10"/>
    </row>
    <row r="44" spans="1:9" s="12" customFormat="1">
      <c r="A44" s="82" t="s">
        <v>184</v>
      </c>
      <c r="B44" s="89">
        <v>409.890173564554</v>
      </c>
      <c r="C44" s="80"/>
      <c r="D44" s="80"/>
      <c r="E44" s="80"/>
      <c r="G44" s="10"/>
      <c r="H44" s="10"/>
      <c r="I44" s="10"/>
    </row>
    <row r="45" spans="1:9" s="12" customFormat="1">
      <c r="A45" s="82" t="s">
        <v>147</v>
      </c>
      <c r="B45" s="89">
        <v>192.060598877231</v>
      </c>
      <c r="C45" s="80"/>
      <c r="D45" s="80"/>
      <c r="E45" s="80"/>
      <c r="G45" s="10"/>
      <c r="H45" s="10"/>
      <c r="I45" s="10"/>
    </row>
    <row r="46" spans="1:9" s="12" customFormat="1">
      <c r="A46" s="82" t="s">
        <v>81</v>
      </c>
      <c r="B46" s="89">
        <v>708.35876683000004</v>
      </c>
      <c r="C46" s="80"/>
      <c r="D46" s="80"/>
      <c r="E46" s="80"/>
      <c r="G46" s="10"/>
      <c r="H46" s="10"/>
      <c r="I46" s="10"/>
    </row>
    <row r="47" spans="1:9" s="12" customFormat="1">
      <c r="A47" s="82" t="s">
        <v>148</v>
      </c>
      <c r="B47" s="89">
        <v>0</v>
      </c>
      <c r="C47" s="80"/>
      <c r="D47" s="80"/>
      <c r="E47" s="80"/>
      <c r="G47" s="10"/>
      <c r="H47" s="10"/>
      <c r="I47" s="10"/>
    </row>
    <row r="48" spans="1:9" s="12" customFormat="1">
      <c r="A48" s="82" t="s">
        <v>145</v>
      </c>
      <c r="B48" s="89">
        <v>349.00856413600337</v>
      </c>
      <c r="C48" s="80"/>
      <c r="D48" s="80"/>
      <c r="E48" s="80"/>
      <c r="G48" s="10"/>
      <c r="H48" s="10"/>
      <c r="I48" s="10"/>
    </row>
    <row r="49" spans="1:9" s="12" customFormat="1">
      <c r="A49" s="82" t="s">
        <v>185</v>
      </c>
      <c r="B49" s="89">
        <v>38.648328444955993</v>
      </c>
      <c r="C49" s="80"/>
      <c r="D49" s="80"/>
      <c r="E49" s="80"/>
      <c r="G49" s="10"/>
      <c r="H49" s="10"/>
      <c r="I49" s="10"/>
    </row>
    <row r="50" spans="1:9" s="12" customFormat="1">
      <c r="A50" s="82" t="s">
        <v>186</v>
      </c>
      <c r="B50" s="89">
        <v>225.71720261000002</v>
      </c>
      <c r="C50" s="80"/>
      <c r="D50" s="80"/>
      <c r="E50" s="80"/>
      <c r="G50" s="10"/>
      <c r="H50" s="10"/>
      <c r="I50" s="10"/>
    </row>
    <row r="51" spans="1:9" s="12" customFormat="1">
      <c r="A51" s="82" t="s">
        <v>187</v>
      </c>
      <c r="B51" s="89">
        <v>24.987835522574006</v>
      </c>
      <c r="C51" s="80"/>
      <c r="D51" s="80"/>
      <c r="E51" s="80"/>
      <c r="G51" s="10"/>
      <c r="H51" s="10"/>
      <c r="I51" s="10"/>
    </row>
    <row r="52" spans="1:9" s="12" customFormat="1">
      <c r="A52" s="82" t="s">
        <v>144</v>
      </c>
      <c r="B52" s="89">
        <v>12.183352823274996</v>
      </c>
      <c r="C52" s="80"/>
      <c r="D52" s="80"/>
      <c r="E52" s="80"/>
      <c r="G52" s="10"/>
      <c r="H52" s="10"/>
      <c r="I52" s="10"/>
    </row>
    <row r="53" spans="1:9" s="12" customFormat="1">
      <c r="A53" s="82" t="s">
        <v>188</v>
      </c>
      <c r="B53" s="89">
        <v>0</v>
      </c>
      <c r="C53" s="80"/>
      <c r="D53" s="80"/>
      <c r="E53" s="80"/>
      <c r="G53" s="10"/>
      <c r="H53" s="10"/>
      <c r="I53" s="10"/>
    </row>
    <row r="54" spans="1:9" s="12" customFormat="1">
      <c r="A54" s="82" t="s">
        <v>78</v>
      </c>
      <c r="B54" s="89">
        <v>181.25979093999999</v>
      </c>
      <c r="C54" s="80"/>
      <c r="D54" s="80"/>
      <c r="E54" s="80"/>
      <c r="G54" s="10"/>
      <c r="H54" s="10"/>
      <c r="I54" s="10"/>
    </row>
    <row r="55" spans="1:9" s="12" customFormat="1">
      <c r="A55" s="82" t="s">
        <v>189</v>
      </c>
      <c r="B55" s="89">
        <v>19.203540126541</v>
      </c>
      <c r="C55" s="80"/>
      <c r="D55" s="80"/>
      <c r="E55" s="80"/>
      <c r="G55" s="10"/>
      <c r="H55" s="10"/>
      <c r="I55" s="10"/>
    </row>
    <row r="56" spans="1:9" s="12" customFormat="1">
      <c r="A56" s="82" t="s">
        <v>190</v>
      </c>
      <c r="B56" s="89">
        <v>0</v>
      </c>
      <c r="C56" s="80"/>
      <c r="D56" s="80"/>
      <c r="E56" s="80"/>
      <c r="G56" s="10"/>
      <c r="H56" s="10"/>
      <c r="I56" s="10"/>
    </row>
    <row r="57" spans="1:9" s="12" customFormat="1">
      <c r="A57" s="82" t="s">
        <v>77</v>
      </c>
      <c r="B57" s="89">
        <v>157.78027131143469</v>
      </c>
      <c r="C57" s="80"/>
      <c r="D57" s="80"/>
      <c r="E57" s="80"/>
      <c r="G57" s="10"/>
      <c r="H57" s="10"/>
      <c r="I57" s="10"/>
    </row>
    <row r="58" spans="1:9" s="12" customFormat="1">
      <c r="A58" s="82" t="s">
        <v>79</v>
      </c>
      <c r="B58" s="89">
        <v>2.4854901905310003</v>
      </c>
      <c r="C58" s="80"/>
      <c r="D58" s="80"/>
      <c r="E58" s="80"/>
      <c r="G58" s="10"/>
      <c r="H58" s="10"/>
      <c r="I58" s="10"/>
    </row>
    <row r="59" spans="1:9" s="12" customFormat="1">
      <c r="A59" s="82" t="s">
        <v>191</v>
      </c>
      <c r="B59" s="89">
        <v>0</v>
      </c>
      <c r="C59" s="80"/>
      <c r="D59" s="80"/>
      <c r="E59" s="80"/>
      <c r="G59" s="10"/>
      <c r="H59" s="10"/>
      <c r="I59" s="10"/>
    </row>
    <row r="60" spans="1:9" s="12" customFormat="1">
      <c r="A60" s="82" t="s">
        <v>192</v>
      </c>
      <c r="B60" s="89">
        <v>0.32579999999999998</v>
      </c>
      <c r="C60" s="80"/>
      <c r="D60" s="80"/>
      <c r="E60" s="80"/>
      <c r="G60" s="10"/>
      <c r="H60" s="10"/>
      <c r="I60" s="10"/>
    </row>
    <row r="61" spans="1:9" s="12" customFormat="1">
      <c r="A61" s="82" t="s">
        <v>193</v>
      </c>
      <c r="B61" s="89">
        <v>0</v>
      </c>
      <c r="C61" s="80"/>
      <c r="D61" s="80"/>
      <c r="E61" s="80"/>
      <c r="G61" s="10"/>
      <c r="H61" s="10"/>
      <c r="I61" s="10"/>
    </row>
    <row r="62" spans="1:9" s="12" customFormat="1">
      <c r="A62" s="82" t="s">
        <v>80</v>
      </c>
      <c r="B62" s="89">
        <v>11.707172521522002</v>
      </c>
      <c r="C62" s="80"/>
      <c r="D62" s="80"/>
      <c r="E62" s="80"/>
      <c r="G62" s="10"/>
      <c r="H62" s="10"/>
      <c r="I62" s="10"/>
    </row>
    <row r="63" spans="1:9" s="12" customFormat="1">
      <c r="A63" s="82" t="s">
        <v>194</v>
      </c>
      <c r="B63" s="89">
        <v>0</v>
      </c>
      <c r="C63" s="80"/>
      <c r="D63" s="80"/>
      <c r="E63" s="80"/>
      <c r="G63" s="10"/>
      <c r="H63" s="10"/>
      <c r="I63" s="10"/>
    </row>
    <row r="64" spans="1:9" s="12" customFormat="1">
      <c r="A64" s="82" t="s">
        <v>195</v>
      </c>
      <c r="B64" s="89">
        <v>1.4210854715202003E-20</v>
      </c>
      <c r="C64" s="80"/>
      <c r="D64" s="80"/>
      <c r="E64" s="80"/>
      <c r="G64" s="10"/>
      <c r="H64" s="10"/>
      <c r="I64" s="10"/>
    </row>
    <row r="65" spans="1:23" s="12" customFormat="1">
      <c r="A65" s="82" t="s">
        <v>196</v>
      </c>
      <c r="B65" s="89">
        <v>0</v>
      </c>
      <c r="C65" s="80"/>
      <c r="D65" s="80"/>
      <c r="E65" s="80"/>
      <c r="G65" s="10"/>
      <c r="H65" s="10"/>
      <c r="I65" s="10"/>
    </row>
    <row r="66" spans="1:23" s="12" customFormat="1">
      <c r="A66" s="82" t="s">
        <v>197</v>
      </c>
      <c r="B66" s="89">
        <v>5.9000216424465184E-11</v>
      </c>
      <c r="C66" s="80"/>
      <c r="D66" s="80"/>
      <c r="E66" s="80"/>
      <c r="G66" s="10"/>
      <c r="H66" s="10"/>
      <c r="I66" s="10"/>
    </row>
    <row r="67" spans="1:23" s="12" customFormat="1">
      <c r="A67" s="82" t="s">
        <v>198</v>
      </c>
      <c r="B67" s="89">
        <v>1.9599999999999999E-3</v>
      </c>
      <c r="C67" s="80"/>
      <c r="D67" s="80"/>
      <c r="E67" s="80"/>
      <c r="G67" s="10"/>
      <c r="H67" s="10"/>
      <c r="I67" s="10"/>
    </row>
    <row r="68" spans="1:23" s="12" customFormat="1">
      <c r="A68" s="82" t="s">
        <v>199</v>
      </c>
      <c r="B68" s="89">
        <v>5.6843418860808012E-20</v>
      </c>
      <c r="C68" s="80"/>
      <c r="D68" s="80"/>
      <c r="E68" s="80"/>
    </row>
    <row r="69" spans="1:23" s="12" customFormat="1">
      <c r="A69" s="82" t="s">
        <v>200</v>
      </c>
      <c r="B69" s="89">
        <v>0</v>
      </c>
      <c r="C69" s="80"/>
      <c r="D69" s="80"/>
      <c r="E69" s="80"/>
    </row>
    <row r="70" spans="1:23" s="12" customFormat="1">
      <c r="A70" s="82" t="s">
        <v>201</v>
      </c>
      <c r="B70" s="89">
        <v>0</v>
      </c>
      <c r="C70" s="80"/>
      <c r="D70" s="80"/>
      <c r="E70" s="80"/>
    </row>
    <row r="71" spans="1:23" s="12" customFormat="1">
      <c r="A71" s="82" t="s">
        <v>202</v>
      </c>
      <c r="B71" s="89">
        <v>5.6843418860808012E-20</v>
      </c>
      <c r="C71" s="80"/>
      <c r="D71" s="80"/>
      <c r="E71" s="80"/>
    </row>
    <row r="72" spans="1:23" s="12" customFormat="1">
      <c r="A72" s="82" t="s">
        <v>203</v>
      </c>
      <c r="B72" s="89">
        <v>4.6701499999999996</v>
      </c>
      <c r="C72" s="80"/>
      <c r="D72" s="80"/>
      <c r="E72" s="80"/>
    </row>
    <row r="73" spans="1:23" s="12" customFormat="1">
      <c r="A73" s="82" t="s">
        <v>204</v>
      </c>
      <c r="B73" s="89">
        <v>0</v>
      </c>
      <c r="C73" s="80"/>
      <c r="D73" s="80"/>
      <c r="E73" s="80"/>
    </row>
    <row r="74" spans="1:23" s="12" customFormat="1">
      <c r="A74" s="82" t="s">
        <v>205</v>
      </c>
      <c r="B74" s="89">
        <v>0</v>
      </c>
      <c r="C74" s="80"/>
      <c r="D74" s="80"/>
      <c r="E74" s="80"/>
    </row>
    <row r="75" spans="1:23" s="12" customFormat="1">
      <c r="A75" s="82" t="s">
        <v>206</v>
      </c>
      <c r="B75" s="89">
        <v>4.7643486383059042</v>
      </c>
      <c r="C75" s="80"/>
      <c r="D75" s="80"/>
      <c r="E75" s="80"/>
    </row>
    <row r="76" spans="1:23" s="12" customFormat="1">
      <c r="A76" s="82" t="s">
        <v>207</v>
      </c>
      <c r="B76" s="89">
        <v>2.1400000000000003E-6</v>
      </c>
      <c r="C76" s="80"/>
      <c r="D76" s="80"/>
      <c r="E76" s="80"/>
    </row>
    <row r="77" spans="1:23" s="12" customFormat="1">
      <c r="A77" s="82" t="s">
        <v>208</v>
      </c>
      <c r="B77" s="89">
        <v>0</v>
      </c>
      <c r="C77" s="80"/>
      <c r="D77" s="80"/>
      <c r="E77" s="80"/>
    </row>
    <row r="78" spans="1:23" s="12" customFormat="1">
      <c r="A78" s="82" t="s">
        <v>209</v>
      </c>
      <c r="B78" s="89">
        <v>2.4349140000076184</v>
      </c>
      <c r="C78" s="80"/>
      <c r="D78" s="80"/>
      <c r="E78" s="80"/>
    </row>
    <row r="79" spans="1:23" s="12" customFormat="1">
      <c r="A79" s="82" t="s">
        <v>43</v>
      </c>
      <c r="B79" s="89">
        <v>16.664288910570125</v>
      </c>
      <c r="C79" s="80"/>
      <c r="D79" s="80"/>
      <c r="E79" s="80"/>
    </row>
    <row r="80" spans="1:23" s="12" customFormat="1">
      <c r="A80" s="82"/>
      <c r="B80" s="90"/>
      <c r="C80" s="80"/>
      <c r="D80" s="80"/>
      <c r="E80" s="8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12" customFormat="1">
      <c r="A81" s="84" t="s">
        <v>113</v>
      </c>
      <c r="B81" s="91">
        <v>5604.4378900475531</v>
      </c>
      <c r="C81" s="80"/>
      <c r="D81" s="80"/>
      <c r="E81" s="8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2" customFormat="1">
      <c r="A82" s="80"/>
      <c r="B82" s="80"/>
      <c r="C82" s="80"/>
      <c r="D82" s="80"/>
      <c r="E82" s="8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2" customFormat="1">
      <c r="A83" s="88" t="s">
        <v>182</v>
      </c>
      <c r="B83" s="80"/>
      <c r="C83" s="80"/>
      <c r="D83" s="80"/>
      <c r="E83" s="8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2" customFormat="1">
      <c r="A84" s="88" t="s">
        <v>181</v>
      </c>
      <c r="B84" s="80"/>
      <c r="C84" s="80"/>
      <c r="D84" s="80"/>
      <c r="E84" s="8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12" customFormat="1">
      <c r="A85" s="88" t="s">
        <v>180</v>
      </c>
      <c r="B85" s="80"/>
      <c r="C85" s="80"/>
      <c r="D85" s="80"/>
      <c r="E85" s="8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>
      <c r="A86" s="12"/>
      <c r="B86" s="12"/>
      <c r="C86" s="80"/>
      <c r="D86" s="80"/>
      <c r="E86" s="80"/>
    </row>
    <row r="87" spans="1:23">
      <c r="C87" s="80"/>
      <c r="D87" s="80"/>
      <c r="E87" s="80"/>
      <c r="F87" s="80"/>
      <c r="G87" s="80"/>
      <c r="H87" s="80"/>
      <c r="I87" s="80"/>
    </row>
    <row r="88" spans="1:23">
      <c r="C88" s="80"/>
      <c r="D88" s="80"/>
      <c r="E88" s="80"/>
    </row>
    <row r="89" spans="1:23">
      <c r="A89" s="80"/>
      <c r="B89" s="80"/>
      <c r="C89" s="80"/>
      <c r="D89" s="80"/>
      <c r="E89" s="80"/>
      <c r="F89" s="10"/>
    </row>
    <row r="90" spans="1:23">
      <c r="A90" s="80"/>
      <c r="B90" s="80"/>
      <c r="C90" s="80"/>
      <c r="D90" s="80"/>
      <c r="E90" s="80"/>
      <c r="F90" s="10"/>
    </row>
    <row r="91" spans="1:23">
      <c r="A91" s="80"/>
      <c r="B91" s="80"/>
      <c r="C91" s="80"/>
      <c r="D91" s="80"/>
      <c r="E91" s="80"/>
    </row>
    <row r="92" spans="1:23">
      <c r="A92" s="80"/>
      <c r="B92" s="80"/>
      <c r="C92" s="80"/>
      <c r="D92" s="80"/>
      <c r="E92" s="80"/>
    </row>
    <row r="93" spans="1:23">
      <c r="A93" s="80"/>
      <c r="B93" s="80"/>
      <c r="C93" s="80"/>
      <c r="D93" s="80"/>
      <c r="E93" s="80"/>
    </row>
    <row r="94" spans="1:23">
      <c r="A94" s="80"/>
      <c r="B94" s="80"/>
      <c r="C94" s="80"/>
      <c r="D94" s="80"/>
      <c r="E94" s="80"/>
    </row>
    <row r="95" spans="1:23">
      <c r="A95" s="80"/>
      <c r="B95" s="80"/>
      <c r="C95" s="80"/>
      <c r="D95" s="80"/>
      <c r="E95" s="80"/>
    </row>
    <row r="96" spans="1:23">
      <c r="A96" s="80"/>
      <c r="B96" s="80"/>
      <c r="C96" s="80"/>
      <c r="D96" s="80"/>
      <c r="E96" s="80"/>
    </row>
    <row r="97" spans="1:6">
      <c r="A97" s="80"/>
      <c r="B97" s="80"/>
      <c r="C97" s="80"/>
      <c r="D97" s="80"/>
      <c r="E97" s="80"/>
    </row>
    <row r="98" spans="1:6">
      <c r="A98" s="80"/>
      <c r="B98" s="80"/>
      <c r="C98" s="80"/>
      <c r="D98" s="80"/>
      <c r="E98" s="80"/>
    </row>
    <row r="99" spans="1:6">
      <c r="A99" s="80"/>
      <c r="B99" s="80"/>
      <c r="C99" s="80"/>
      <c r="D99" s="80"/>
      <c r="E99" s="80"/>
    </row>
    <row r="100" spans="1:6">
      <c r="A100" s="80"/>
      <c r="B100" s="80"/>
      <c r="C100" s="80"/>
      <c r="D100" s="80"/>
      <c r="E100" s="80"/>
    </row>
    <row r="101" spans="1:6">
      <c r="A101" s="80"/>
      <c r="B101" s="80"/>
      <c r="C101" s="80"/>
      <c r="D101" s="80"/>
      <c r="E101" s="80"/>
    </row>
    <row r="102" spans="1:6">
      <c r="A102" s="80"/>
      <c r="B102" s="80"/>
      <c r="C102" s="80"/>
      <c r="D102" s="80"/>
      <c r="E102" s="80"/>
    </row>
    <row r="103" spans="1:6">
      <c r="A103" s="80"/>
      <c r="B103" s="80"/>
      <c r="C103" s="80"/>
      <c r="D103" s="80"/>
      <c r="E103" s="80"/>
    </row>
    <row r="104" spans="1:6">
      <c r="A104" s="80"/>
      <c r="B104" s="80"/>
      <c r="C104" s="80"/>
      <c r="D104" s="80"/>
      <c r="E104" s="80"/>
    </row>
    <row r="105" spans="1:6">
      <c r="A105" s="80"/>
      <c r="B105" s="80"/>
      <c r="C105" s="80"/>
      <c r="D105" s="80"/>
      <c r="E105" s="80"/>
      <c r="F105" s="10"/>
    </row>
    <row r="106" spans="1:6">
      <c r="A106" s="80"/>
      <c r="B106" s="80"/>
      <c r="C106" s="80"/>
      <c r="D106" s="80"/>
      <c r="E106" s="80"/>
      <c r="F106" s="10"/>
    </row>
    <row r="107" spans="1:6" s="55" customFormat="1">
      <c r="A107" s="80"/>
      <c r="B107" s="80"/>
      <c r="C107" s="80"/>
      <c r="D107" s="80"/>
      <c r="E107" s="80"/>
    </row>
    <row r="108" spans="1:6">
      <c r="A108" s="80"/>
      <c r="B108" s="80"/>
      <c r="C108" s="80"/>
      <c r="D108" s="80"/>
      <c r="E108" s="80"/>
      <c r="F108" s="10"/>
    </row>
    <row r="109" spans="1:6" s="79" customFormat="1">
      <c r="A109" s="80"/>
      <c r="B109" s="80"/>
      <c r="C109" s="80"/>
      <c r="D109" s="80"/>
      <c r="E109" s="80"/>
    </row>
    <row r="110" spans="1:6">
      <c r="A110" s="80"/>
      <c r="B110" s="80"/>
      <c r="C110" s="80"/>
      <c r="D110" s="80"/>
      <c r="E110" s="80"/>
      <c r="F110" s="10"/>
    </row>
    <row r="111" spans="1:6">
      <c r="A111" s="80"/>
      <c r="B111" s="80"/>
      <c r="C111" s="80"/>
      <c r="D111" s="80"/>
      <c r="E111" s="80"/>
      <c r="F111" s="10"/>
    </row>
    <row r="112" spans="1:6">
      <c r="A112" s="80"/>
      <c r="B112" s="80"/>
      <c r="C112" s="80"/>
      <c r="D112" s="80"/>
      <c r="E112" s="80"/>
      <c r="F112" s="10"/>
    </row>
    <row r="113" spans="1:9">
      <c r="A113" s="80"/>
      <c r="B113" s="80"/>
      <c r="C113" s="80"/>
      <c r="D113" s="80"/>
      <c r="E113" s="80"/>
      <c r="F113" s="10"/>
    </row>
    <row r="114" spans="1:9">
      <c r="A114" s="80"/>
      <c r="B114" s="80"/>
      <c r="C114" s="80"/>
      <c r="D114" s="80"/>
      <c r="E114" s="80"/>
      <c r="F114" s="10"/>
    </row>
    <row r="115" spans="1:9">
      <c r="A115" s="80"/>
      <c r="B115" s="80"/>
      <c r="C115" s="80"/>
      <c r="D115" s="80"/>
      <c r="E115" s="80"/>
      <c r="F115" s="10"/>
    </row>
    <row r="116" spans="1:9" s="55" customFormat="1">
      <c r="A116" s="80"/>
      <c r="B116" s="80"/>
      <c r="C116" s="80"/>
      <c r="D116" s="80"/>
      <c r="E116" s="80"/>
    </row>
    <row r="117" spans="1:9">
      <c r="A117" s="80"/>
      <c r="B117" s="80"/>
      <c r="C117" s="80"/>
      <c r="D117" s="80"/>
      <c r="E117" s="80"/>
      <c r="F117" s="10"/>
    </row>
    <row r="118" spans="1:9" s="79" customFormat="1">
      <c r="A118" s="80"/>
      <c r="B118" s="80"/>
      <c r="C118" s="80"/>
      <c r="D118" s="80"/>
      <c r="E118" s="80"/>
    </row>
    <row r="119" spans="1:9">
      <c r="A119" s="80"/>
      <c r="B119" s="80"/>
      <c r="C119" s="80"/>
      <c r="D119" s="80"/>
      <c r="E119" s="80"/>
      <c r="F119" s="10"/>
    </row>
    <row r="120" spans="1:9">
      <c r="A120" s="80"/>
      <c r="B120" s="80"/>
      <c r="C120" s="80"/>
      <c r="D120" s="80"/>
      <c r="E120" s="80"/>
      <c r="F120" s="10"/>
    </row>
    <row r="121" spans="1:9">
      <c r="A121" s="80"/>
      <c r="B121" s="80"/>
      <c r="C121" s="80"/>
      <c r="D121" s="80"/>
      <c r="E121" s="80"/>
      <c r="F121" s="10"/>
    </row>
    <row r="122" spans="1:9">
      <c r="A122" s="80"/>
      <c r="B122" s="80"/>
      <c r="C122" s="80"/>
      <c r="D122" s="80"/>
      <c r="E122" s="80"/>
    </row>
    <row r="123" spans="1:9">
      <c r="A123" s="80"/>
      <c r="B123" s="80"/>
      <c r="C123" s="80"/>
      <c r="D123" s="80"/>
      <c r="E123" s="80"/>
    </row>
    <row r="124" spans="1:9">
      <c r="A124" s="80"/>
      <c r="B124" s="80"/>
      <c r="C124" s="80"/>
      <c r="D124" s="80"/>
      <c r="E124" s="80"/>
    </row>
    <row r="125" spans="1:9">
      <c r="A125" s="80"/>
      <c r="B125" s="80"/>
      <c r="C125" s="80"/>
      <c r="D125" s="80"/>
      <c r="E125" s="80"/>
    </row>
    <row r="126" spans="1:9">
      <c r="A126" s="80"/>
      <c r="B126" s="80"/>
      <c r="C126" s="80"/>
      <c r="D126" s="80"/>
      <c r="E126" s="80"/>
    </row>
    <row r="127" spans="1:9" s="33" customFormat="1">
      <c r="A127" s="80"/>
      <c r="B127" s="80"/>
      <c r="C127" s="80"/>
      <c r="D127" s="80"/>
      <c r="E127" s="80"/>
      <c r="F127" s="12"/>
      <c r="G127" s="10"/>
      <c r="H127" s="10"/>
      <c r="I127" s="10"/>
    </row>
    <row r="128" spans="1:9" s="58" customFormat="1">
      <c r="A128" s="80"/>
      <c r="B128" s="80"/>
      <c r="C128" s="80"/>
      <c r="D128" s="80"/>
      <c r="E128" s="80"/>
      <c r="F128" s="49"/>
      <c r="G128" s="53"/>
      <c r="H128" s="53"/>
      <c r="I128" s="53"/>
    </row>
    <row r="129" spans="1:5">
      <c r="A129" s="80"/>
      <c r="B129" s="80"/>
      <c r="C129" s="80"/>
      <c r="D129" s="80"/>
      <c r="E129" s="80"/>
    </row>
    <row r="130" spans="1:5">
      <c r="A130" s="80"/>
      <c r="B130" s="80"/>
      <c r="C130" s="80"/>
      <c r="D130" s="80"/>
      <c r="E130" s="80"/>
    </row>
    <row r="131" spans="1:5">
      <c r="A131" s="80"/>
      <c r="B131" s="80"/>
      <c r="C131" s="80"/>
      <c r="D131" s="80"/>
      <c r="E131" s="80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2"/>
  <sheetViews>
    <sheetView topLeftCell="A13" workbookViewId="0">
      <selection activeCell="N42" sqref="N42"/>
    </sheetView>
  </sheetViews>
  <sheetFormatPr baseColWidth="10" defaultRowHeight="14.4"/>
  <cols>
    <col min="2" max="14" width="10.109375" customWidth="1"/>
  </cols>
  <sheetData>
    <row r="1" spans="1:14">
      <c r="A1" s="205" t="s">
        <v>292</v>
      </c>
    </row>
    <row r="2" spans="1:14">
      <c r="A2" s="205" t="s">
        <v>293</v>
      </c>
    </row>
    <row r="4" spans="1:14">
      <c r="A4" s="206" t="s">
        <v>0</v>
      </c>
      <c r="B4" s="188" t="s">
        <v>216</v>
      </c>
      <c r="C4" s="188" t="s">
        <v>219</v>
      </c>
      <c r="D4" s="188" t="s">
        <v>230</v>
      </c>
      <c r="E4" s="188" t="s">
        <v>251</v>
      </c>
      <c r="F4" s="188" t="s">
        <v>252</v>
      </c>
      <c r="G4" s="188" t="s">
        <v>278</v>
      </c>
      <c r="H4" s="188" t="s">
        <v>280</v>
      </c>
      <c r="I4" s="188" t="s">
        <v>286</v>
      </c>
      <c r="J4" s="188" t="s">
        <v>287</v>
      </c>
      <c r="K4" s="188" t="s">
        <v>289</v>
      </c>
      <c r="L4" s="188" t="s">
        <v>294</v>
      </c>
      <c r="M4" s="188" t="s">
        <v>295</v>
      </c>
      <c r="N4" s="188" t="s">
        <v>113</v>
      </c>
    </row>
    <row r="5" spans="1:14">
      <c r="A5" s="207">
        <v>2008</v>
      </c>
      <c r="B5" s="208">
        <v>709</v>
      </c>
      <c r="C5" s="208">
        <v>1674</v>
      </c>
      <c r="D5" s="208">
        <v>642</v>
      </c>
      <c r="E5" s="208">
        <v>807</v>
      </c>
      <c r="F5" s="208">
        <v>1007</v>
      </c>
      <c r="G5" s="208">
        <v>649</v>
      </c>
      <c r="H5" s="208">
        <v>856</v>
      </c>
      <c r="I5" s="208">
        <v>1094</v>
      </c>
      <c r="J5" s="208">
        <v>812</v>
      </c>
      <c r="K5" s="208">
        <v>686</v>
      </c>
      <c r="L5" s="208">
        <v>511</v>
      </c>
      <c r="M5" s="208">
        <v>346</v>
      </c>
      <c r="N5" s="208">
        <v>9793</v>
      </c>
    </row>
    <row r="6" spans="1:14">
      <c r="A6" s="207">
        <v>2009</v>
      </c>
      <c r="B6" s="208">
        <v>353</v>
      </c>
      <c r="C6" s="208">
        <v>717</v>
      </c>
      <c r="D6" s="208">
        <v>601</v>
      </c>
      <c r="E6" s="208">
        <v>338</v>
      </c>
      <c r="F6" s="208">
        <v>507</v>
      </c>
      <c r="G6" s="208">
        <v>281</v>
      </c>
      <c r="H6" s="208">
        <v>304</v>
      </c>
      <c r="I6" s="208">
        <v>586</v>
      </c>
      <c r="J6" s="208">
        <v>415</v>
      </c>
      <c r="K6" s="208">
        <v>439</v>
      </c>
      <c r="L6" s="208">
        <v>404</v>
      </c>
      <c r="M6" s="208">
        <v>290</v>
      </c>
      <c r="N6" s="208">
        <v>5235</v>
      </c>
    </row>
    <row r="7" spans="1:14">
      <c r="A7" s="207">
        <v>2010</v>
      </c>
      <c r="B7" s="208">
        <v>514</v>
      </c>
      <c r="C7" s="208">
        <v>1556</v>
      </c>
      <c r="D7" s="208">
        <v>512</v>
      </c>
      <c r="E7" s="208">
        <v>467</v>
      </c>
      <c r="F7" s="208">
        <v>697</v>
      </c>
      <c r="G7" s="208">
        <v>476</v>
      </c>
      <c r="H7" s="208">
        <v>686</v>
      </c>
      <c r="I7" s="208">
        <v>686</v>
      </c>
      <c r="J7" s="208">
        <v>526</v>
      </c>
      <c r="K7" s="208">
        <v>859</v>
      </c>
      <c r="L7" s="208">
        <v>949</v>
      </c>
      <c r="M7" s="208">
        <v>1710</v>
      </c>
      <c r="N7" s="208">
        <v>9638</v>
      </c>
    </row>
    <row r="8" spans="1:14">
      <c r="A8" s="207">
        <v>2011</v>
      </c>
      <c r="B8" s="208">
        <v>1388</v>
      </c>
      <c r="C8" s="208">
        <v>1930</v>
      </c>
      <c r="D8" s="208">
        <v>961</v>
      </c>
      <c r="E8" s="208">
        <v>782</v>
      </c>
      <c r="F8" s="208">
        <v>898</v>
      </c>
      <c r="G8" s="208">
        <v>494</v>
      </c>
      <c r="H8" s="208">
        <v>545</v>
      </c>
      <c r="I8" s="208">
        <v>600</v>
      </c>
      <c r="J8" s="208">
        <v>691</v>
      </c>
      <c r="K8" s="208">
        <v>451</v>
      </c>
      <c r="L8" s="208">
        <v>739</v>
      </c>
      <c r="M8" s="208">
        <v>463</v>
      </c>
      <c r="N8" s="208">
        <v>9942</v>
      </c>
    </row>
    <row r="9" spans="1:14">
      <c r="A9" s="207">
        <v>2012</v>
      </c>
      <c r="B9" s="208">
        <v>1391</v>
      </c>
      <c r="C9" s="208">
        <v>462</v>
      </c>
      <c r="D9" s="208">
        <v>474</v>
      </c>
      <c r="E9" s="208">
        <v>345</v>
      </c>
      <c r="F9" s="208">
        <v>1279</v>
      </c>
      <c r="G9" s="208">
        <v>523</v>
      </c>
      <c r="H9" s="208">
        <v>450</v>
      </c>
      <c r="I9" s="208">
        <v>611</v>
      </c>
      <c r="J9" s="208">
        <v>384</v>
      </c>
      <c r="K9" s="208">
        <v>371</v>
      </c>
      <c r="L9" s="208">
        <v>739</v>
      </c>
      <c r="M9" s="208">
        <v>218</v>
      </c>
      <c r="N9" s="208">
        <v>7247</v>
      </c>
    </row>
    <row r="10" spans="1:14">
      <c r="A10" s="207">
        <v>2013</v>
      </c>
      <c r="B10" s="208">
        <v>1121</v>
      </c>
      <c r="C10" s="208">
        <v>319</v>
      </c>
      <c r="D10" s="208">
        <v>318</v>
      </c>
      <c r="E10" s="208">
        <v>418</v>
      </c>
      <c r="F10" s="208">
        <v>1035</v>
      </c>
      <c r="G10" s="208">
        <v>376</v>
      </c>
      <c r="H10" s="208">
        <v>360</v>
      </c>
      <c r="I10" s="208">
        <v>451</v>
      </c>
      <c r="J10" s="208">
        <v>310</v>
      </c>
      <c r="K10" s="208">
        <v>271</v>
      </c>
      <c r="L10" s="208">
        <v>650</v>
      </c>
      <c r="M10" s="208">
        <v>168</v>
      </c>
      <c r="N10" s="208">
        <v>5797</v>
      </c>
    </row>
    <row r="11" spans="1:14">
      <c r="A11" s="207">
        <v>2014</v>
      </c>
      <c r="B11" s="208">
        <v>2039</v>
      </c>
      <c r="C11" s="208">
        <v>358</v>
      </c>
      <c r="D11" s="208">
        <v>236</v>
      </c>
      <c r="E11" s="208">
        <v>250</v>
      </c>
      <c r="F11" s="208">
        <v>670</v>
      </c>
      <c r="G11" s="208">
        <v>477</v>
      </c>
      <c r="H11" s="208">
        <v>206</v>
      </c>
      <c r="I11" s="208">
        <v>389</v>
      </c>
      <c r="J11" s="208">
        <v>403</v>
      </c>
      <c r="K11" s="208">
        <v>288</v>
      </c>
      <c r="L11" s="208">
        <v>402</v>
      </c>
      <c r="M11" s="208">
        <v>372</v>
      </c>
      <c r="N11" s="208">
        <v>6090</v>
      </c>
    </row>
    <row r="12" spans="1:14">
      <c r="A12" s="207">
        <v>2015</v>
      </c>
      <c r="B12" s="208">
        <v>2176</v>
      </c>
      <c r="C12" s="208">
        <v>325</v>
      </c>
      <c r="D12" s="208">
        <v>232</v>
      </c>
      <c r="E12" s="208">
        <v>246</v>
      </c>
      <c r="F12" s="208">
        <v>771</v>
      </c>
      <c r="G12" s="208">
        <v>353</v>
      </c>
      <c r="H12" s="208">
        <v>214</v>
      </c>
      <c r="I12" s="208">
        <v>571</v>
      </c>
      <c r="J12" s="208">
        <v>192</v>
      </c>
      <c r="K12" s="208">
        <v>184</v>
      </c>
      <c r="L12" s="208">
        <v>392</v>
      </c>
      <c r="M12" s="208">
        <v>140</v>
      </c>
      <c r="N12" s="208">
        <v>5796</v>
      </c>
    </row>
    <row r="13" spans="1:14">
      <c r="A13" s="207">
        <v>2016</v>
      </c>
      <c r="B13" s="208">
        <v>1917</v>
      </c>
      <c r="C13" s="208">
        <v>223</v>
      </c>
      <c r="D13" s="208">
        <v>205</v>
      </c>
      <c r="E13" s="208">
        <v>271</v>
      </c>
      <c r="F13" s="208">
        <v>0</v>
      </c>
      <c r="G13" s="208">
        <v>0</v>
      </c>
      <c r="H13" s="208">
        <v>879</v>
      </c>
      <c r="I13" s="208">
        <v>292</v>
      </c>
      <c r="J13" s="208">
        <v>330</v>
      </c>
      <c r="K13" s="208">
        <v>307</v>
      </c>
      <c r="L13" s="208">
        <v>582</v>
      </c>
      <c r="M13" s="208">
        <v>300</v>
      </c>
      <c r="N13" s="208">
        <v>5306</v>
      </c>
    </row>
    <row r="14" spans="1:14">
      <c r="A14" s="207">
        <v>2017</v>
      </c>
      <c r="B14" s="208">
        <v>2287</v>
      </c>
      <c r="C14" s="208" t="s">
        <v>85</v>
      </c>
      <c r="D14" s="208" t="s">
        <v>85</v>
      </c>
      <c r="E14" s="208" t="s">
        <v>85</v>
      </c>
      <c r="F14" s="208" t="s">
        <v>85</v>
      </c>
      <c r="G14" s="208" t="s">
        <v>85</v>
      </c>
      <c r="H14" s="208" t="s">
        <v>85</v>
      </c>
      <c r="I14" s="208" t="s">
        <v>85</v>
      </c>
      <c r="J14" s="208" t="s">
        <v>85</v>
      </c>
      <c r="K14" s="208" t="s">
        <v>85</v>
      </c>
      <c r="L14" s="208" t="s">
        <v>85</v>
      </c>
      <c r="M14" s="208" t="s">
        <v>85</v>
      </c>
      <c r="N14" s="208">
        <f>SUM(B14:M14)</f>
        <v>2287</v>
      </c>
    </row>
    <row r="16" spans="1:14">
      <c r="A16" s="205" t="s">
        <v>296</v>
      </c>
    </row>
    <row r="17" spans="1:14">
      <c r="A17" s="205" t="s">
        <v>297</v>
      </c>
    </row>
    <row r="18" spans="1:14">
      <c r="A18" s="206" t="s">
        <v>0</v>
      </c>
      <c r="B18" s="188" t="s">
        <v>216</v>
      </c>
      <c r="C18" s="188" t="s">
        <v>219</v>
      </c>
      <c r="D18" s="188" t="s">
        <v>230</v>
      </c>
      <c r="E18" s="188" t="s">
        <v>251</v>
      </c>
      <c r="F18" s="188" t="s">
        <v>252</v>
      </c>
      <c r="G18" s="188" t="s">
        <v>278</v>
      </c>
      <c r="H18" s="188" t="s">
        <v>280</v>
      </c>
      <c r="I18" s="188" t="s">
        <v>286</v>
      </c>
      <c r="J18" s="188" t="s">
        <v>287</v>
      </c>
      <c r="K18" s="188" t="s">
        <v>289</v>
      </c>
      <c r="L18" s="188" t="s">
        <v>294</v>
      </c>
      <c r="M18" s="188" t="s">
        <v>295</v>
      </c>
      <c r="N18" s="188" t="s">
        <v>113</v>
      </c>
    </row>
    <row r="19" spans="1:14">
      <c r="A19" s="207">
        <v>2008</v>
      </c>
      <c r="B19" s="208">
        <v>2</v>
      </c>
      <c r="C19" s="208">
        <v>182</v>
      </c>
      <c r="D19" s="208">
        <v>355</v>
      </c>
      <c r="E19" s="208">
        <v>252</v>
      </c>
      <c r="F19" s="208">
        <v>746</v>
      </c>
      <c r="G19" s="208">
        <v>431</v>
      </c>
      <c r="H19" s="208">
        <v>128</v>
      </c>
      <c r="I19" s="208">
        <v>580</v>
      </c>
      <c r="J19" s="208">
        <v>700</v>
      </c>
      <c r="K19" s="208">
        <v>829</v>
      </c>
      <c r="L19" s="208">
        <v>510</v>
      </c>
      <c r="M19" s="208">
        <v>748</v>
      </c>
      <c r="N19" s="208">
        <v>5463</v>
      </c>
    </row>
    <row r="20" spans="1:14">
      <c r="A20" s="207">
        <v>2009</v>
      </c>
      <c r="B20" s="208">
        <v>137</v>
      </c>
      <c r="C20" s="208">
        <v>418</v>
      </c>
      <c r="D20" s="208">
        <v>429</v>
      </c>
      <c r="E20" s="208">
        <v>93</v>
      </c>
      <c r="F20" s="208">
        <v>208</v>
      </c>
      <c r="G20" s="208">
        <v>423</v>
      </c>
      <c r="H20" s="208">
        <v>487</v>
      </c>
      <c r="I20" s="208">
        <v>121</v>
      </c>
      <c r="J20" s="208">
        <v>281</v>
      </c>
      <c r="K20" s="208">
        <v>332</v>
      </c>
      <c r="L20" s="208">
        <v>443</v>
      </c>
      <c r="M20" s="208">
        <v>490</v>
      </c>
      <c r="N20" s="208">
        <v>3862</v>
      </c>
    </row>
    <row r="21" spans="1:14">
      <c r="A21" s="207">
        <v>2010</v>
      </c>
      <c r="B21" s="208">
        <v>215</v>
      </c>
      <c r="C21" s="208">
        <v>261</v>
      </c>
      <c r="D21" s="208">
        <v>195</v>
      </c>
      <c r="E21" s="208">
        <v>236</v>
      </c>
      <c r="F21" s="208">
        <v>251</v>
      </c>
      <c r="G21" s="208">
        <v>244</v>
      </c>
      <c r="H21" s="208">
        <v>352</v>
      </c>
      <c r="I21" s="208">
        <v>216</v>
      </c>
      <c r="J21" s="208">
        <v>450</v>
      </c>
      <c r="K21" s="208">
        <v>301</v>
      </c>
      <c r="L21" s="208">
        <v>582</v>
      </c>
      <c r="M21" s="208">
        <v>688</v>
      </c>
      <c r="N21" s="208">
        <v>3991</v>
      </c>
    </row>
    <row r="22" spans="1:14">
      <c r="A22" s="207">
        <v>2011</v>
      </c>
      <c r="B22" s="208">
        <v>242</v>
      </c>
      <c r="C22" s="208">
        <v>292</v>
      </c>
      <c r="D22" s="208">
        <v>623</v>
      </c>
      <c r="E22" s="208">
        <v>481</v>
      </c>
      <c r="F22" s="208">
        <v>550</v>
      </c>
      <c r="G22" s="208">
        <v>332</v>
      </c>
      <c r="H22" s="208">
        <v>491</v>
      </c>
      <c r="I22" s="208">
        <v>455</v>
      </c>
      <c r="J22" s="208">
        <v>300</v>
      </c>
      <c r="K22" s="208">
        <v>179</v>
      </c>
      <c r="L22" s="208">
        <v>135</v>
      </c>
      <c r="M22" s="208">
        <v>175</v>
      </c>
      <c r="N22" s="208">
        <v>4255</v>
      </c>
    </row>
    <row r="23" spans="1:14">
      <c r="A23" s="207">
        <v>2012</v>
      </c>
      <c r="B23" s="208">
        <v>0</v>
      </c>
      <c r="C23" s="208">
        <v>0</v>
      </c>
      <c r="D23" s="208">
        <v>507</v>
      </c>
      <c r="E23" s="208">
        <v>1002</v>
      </c>
      <c r="F23" s="208">
        <v>517</v>
      </c>
      <c r="G23" s="208">
        <v>318</v>
      </c>
      <c r="H23" s="208">
        <v>347</v>
      </c>
      <c r="I23" s="208">
        <v>346</v>
      </c>
      <c r="J23" s="208">
        <v>196</v>
      </c>
      <c r="K23" s="208">
        <v>444</v>
      </c>
      <c r="L23" s="208">
        <v>336</v>
      </c>
      <c r="M23" s="208">
        <v>363</v>
      </c>
      <c r="N23" s="208">
        <v>4376</v>
      </c>
    </row>
    <row r="24" spans="1:14">
      <c r="A24" s="207">
        <v>2013</v>
      </c>
      <c r="B24" s="208">
        <v>125</v>
      </c>
      <c r="C24" s="208">
        <v>331</v>
      </c>
      <c r="D24" s="208">
        <v>330</v>
      </c>
      <c r="E24" s="208">
        <v>339</v>
      </c>
      <c r="F24" s="208">
        <v>326</v>
      </c>
      <c r="G24" s="208">
        <v>223</v>
      </c>
      <c r="H24" s="208">
        <v>420</v>
      </c>
      <c r="I24" s="208">
        <v>266</v>
      </c>
      <c r="J24" s="208">
        <v>390</v>
      </c>
      <c r="K24" s="208">
        <v>304</v>
      </c>
      <c r="L24" s="208">
        <v>317</v>
      </c>
      <c r="M24" s="208">
        <v>351</v>
      </c>
      <c r="N24" s="208">
        <v>3722</v>
      </c>
    </row>
    <row r="25" spans="1:14">
      <c r="A25" s="207">
        <v>2014</v>
      </c>
      <c r="B25" s="208">
        <v>214</v>
      </c>
      <c r="C25" s="208">
        <v>284</v>
      </c>
      <c r="D25" s="208">
        <v>249</v>
      </c>
      <c r="E25" s="208">
        <v>237</v>
      </c>
      <c r="F25" s="208">
        <v>357</v>
      </c>
      <c r="G25" s="208">
        <v>275</v>
      </c>
      <c r="H25" s="208">
        <v>278</v>
      </c>
      <c r="I25" s="208">
        <v>88</v>
      </c>
      <c r="J25" s="208">
        <v>244</v>
      </c>
      <c r="K25" s="208">
        <v>245</v>
      </c>
      <c r="L25" s="208">
        <v>145</v>
      </c>
      <c r="M25" s="208">
        <v>342</v>
      </c>
      <c r="N25" s="208">
        <v>2958</v>
      </c>
    </row>
    <row r="26" spans="1:14">
      <c r="A26" s="207">
        <v>2015</v>
      </c>
      <c r="B26" s="208">
        <v>225</v>
      </c>
      <c r="C26" s="208">
        <v>112</v>
      </c>
      <c r="D26" s="208">
        <v>155</v>
      </c>
      <c r="E26" s="208">
        <v>388</v>
      </c>
      <c r="F26" s="208">
        <v>364</v>
      </c>
      <c r="G26" s="208">
        <v>208</v>
      </c>
      <c r="H26" s="208">
        <v>393</v>
      </c>
      <c r="I26" s="208">
        <v>166</v>
      </c>
      <c r="J26" s="208">
        <v>476</v>
      </c>
      <c r="K26" s="208">
        <v>0</v>
      </c>
      <c r="L26" s="208">
        <v>0</v>
      </c>
      <c r="M26" s="208">
        <v>0</v>
      </c>
      <c r="N26" s="208">
        <v>2487</v>
      </c>
    </row>
    <row r="27" spans="1:14">
      <c r="A27" s="207">
        <v>2016</v>
      </c>
      <c r="B27" s="208">
        <v>0</v>
      </c>
      <c r="C27" s="208">
        <v>0</v>
      </c>
      <c r="D27" s="208">
        <v>0</v>
      </c>
      <c r="E27" s="208">
        <v>74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908</v>
      </c>
      <c r="L27" s="208">
        <v>179</v>
      </c>
      <c r="M27" s="208">
        <v>285</v>
      </c>
      <c r="N27" s="208">
        <v>1446</v>
      </c>
    </row>
    <row r="28" spans="1:14">
      <c r="A28" s="207">
        <v>2017</v>
      </c>
      <c r="B28" s="208">
        <v>0</v>
      </c>
      <c r="C28" s="208">
        <v>0</v>
      </c>
      <c r="D28" s="208">
        <v>0</v>
      </c>
      <c r="E28" s="208">
        <v>0</v>
      </c>
      <c r="F28" s="208">
        <v>0</v>
      </c>
      <c r="G28" s="208">
        <v>0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f>SUM(B28:M28)</f>
        <v>0</v>
      </c>
    </row>
    <row r="30" spans="1:14">
      <c r="A30" s="205" t="s">
        <v>298</v>
      </c>
    </row>
    <row r="31" spans="1:14">
      <c r="A31" s="205" t="s">
        <v>398</v>
      </c>
    </row>
    <row r="32" spans="1:14">
      <c r="A32" s="206" t="s">
        <v>0</v>
      </c>
      <c r="B32" s="188" t="s">
        <v>216</v>
      </c>
      <c r="C32" s="188" t="s">
        <v>219</v>
      </c>
      <c r="D32" s="188" t="s">
        <v>230</v>
      </c>
      <c r="E32" s="188" t="s">
        <v>251</v>
      </c>
      <c r="F32" s="188" t="s">
        <v>252</v>
      </c>
      <c r="G32" s="188" t="s">
        <v>278</v>
      </c>
      <c r="H32" s="188" t="s">
        <v>280</v>
      </c>
      <c r="I32" s="188" t="s">
        <v>286</v>
      </c>
      <c r="J32" s="188" t="s">
        <v>287</v>
      </c>
      <c r="K32" s="188" t="s">
        <v>289</v>
      </c>
      <c r="L32" s="188" t="s">
        <v>294</v>
      </c>
      <c r="M32" s="188" t="s">
        <v>295</v>
      </c>
      <c r="N32" s="188" t="s">
        <v>113</v>
      </c>
    </row>
    <row r="33" spans="1:14">
      <c r="A33" s="207">
        <v>2008</v>
      </c>
      <c r="B33" s="208">
        <v>800</v>
      </c>
      <c r="C33" s="208">
        <v>92518</v>
      </c>
      <c r="D33" s="208">
        <v>192433</v>
      </c>
      <c r="E33" s="208">
        <v>141524</v>
      </c>
      <c r="F33" s="208">
        <v>400303</v>
      </c>
      <c r="G33" s="208">
        <v>229588</v>
      </c>
      <c r="H33" s="208">
        <v>70032</v>
      </c>
      <c r="I33" s="208">
        <v>304691</v>
      </c>
      <c r="J33" s="208">
        <v>431052</v>
      </c>
      <c r="K33" s="208">
        <v>498837</v>
      </c>
      <c r="L33" s="208">
        <v>298851</v>
      </c>
      <c r="M33" s="208">
        <v>480402</v>
      </c>
      <c r="N33" s="208">
        <v>3141031</v>
      </c>
    </row>
    <row r="34" spans="1:14">
      <c r="A34" s="207">
        <v>2009</v>
      </c>
      <c r="B34" s="208">
        <v>79054</v>
      </c>
      <c r="C34" s="208">
        <v>233271</v>
      </c>
      <c r="D34" s="208">
        <v>245697</v>
      </c>
      <c r="E34" s="208">
        <v>49862</v>
      </c>
      <c r="F34" s="208">
        <v>128089</v>
      </c>
      <c r="G34" s="208">
        <v>262520</v>
      </c>
      <c r="H34" s="208">
        <v>287412</v>
      </c>
      <c r="I34" s="208">
        <v>58346</v>
      </c>
      <c r="J34" s="208">
        <v>184683</v>
      </c>
      <c r="K34" s="208">
        <v>187909</v>
      </c>
      <c r="L34" s="208">
        <v>239235</v>
      </c>
      <c r="M34" s="208">
        <v>252290</v>
      </c>
      <c r="N34" s="208">
        <v>2208368</v>
      </c>
    </row>
    <row r="35" spans="1:14">
      <c r="A35" s="207">
        <v>2010</v>
      </c>
      <c r="B35" s="208">
        <v>105549</v>
      </c>
      <c r="C35" s="208">
        <v>186481</v>
      </c>
      <c r="D35" s="208">
        <v>113138</v>
      </c>
      <c r="E35" s="208">
        <v>126981</v>
      </c>
      <c r="F35" s="208">
        <v>144408</v>
      </c>
      <c r="G35" s="208">
        <v>153551</v>
      </c>
      <c r="H35" s="208">
        <v>236173</v>
      </c>
      <c r="I35" s="208">
        <v>117965</v>
      </c>
      <c r="J35" s="208">
        <v>274273</v>
      </c>
      <c r="K35" s="208">
        <v>201597</v>
      </c>
      <c r="L35" s="208">
        <v>391211</v>
      </c>
      <c r="M35" s="208">
        <v>445154</v>
      </c>
      <c r="N35" s="208">
        <v>2496481</v>
      </c>
    </row>
    <row r="36" spans="1:14">
      <c r="A36" s="207">
        <v>2011</v>
      </c>
      <c r="B36" s="208">
        <v>161710</v>
      </c>
      <c r="C36" s="208">
        <v>170715</v>
      </c>
      <c r="D36" s="208">
        <v>432702</v>
      </c>
      <c r="E36" s="208">
        <v>390251</v>
      </c>
      <c r="F36" s="208">
        <v>437382</v>
      </c>
      <c r="G36" s="208">
        <v>220084</v>
      </c>
      <c r="H36" s="208">
        <v>342824</v>
      </c>
      <c r="I36" s="208">
        <v>299026</v>
      </c>
      <c r="J36" s="208">
        <v>171908</v>
      </c>
      <c r="K36" s="208">
        <v>171167</v>
      </c>
      <c r="L36" s="208">
        <v>101514</v>
      </c>
      <c r="M36" s="208">
        <v>113158</v>
      </c>
      <c r="N36" s="208">
        <v>3012441</v>
      </c>
    </row>
    <row r="37" spans="1:14">
      <c r="A37" s="207">
        <v>2012</v>
      </c>
      <c r="B37" s="208">
        <v>0</v>
      </c>
      <c r="C37" s="208">
        <v>0</v>
      </c>
      <c r="D37" s="208">
        <v>344770</v>
      </c>
      <c r="E37" s="208">
        <v>600417</v>
      </c>
      <c r="F37" s="208">
        <v>306692</v>
      </c>
      <c r="G37" s="208">
        <v>200734</v>
      </c>
      <c r="H37" s="208">
        <v>230042</v>
      </c>
      <c r="I37" s="208">
        <v>200873</v>
      </c>
      <c r="J37" s="208">
        <v>133315</v>
      </c>
      <c r="K37" s="208">
        <v>287218</v>
      </c>
      <c r="L37" s="208">
        <v>214813</v>
      </c>
      <c r="M37" s="208">
        <v>220432</v>
      </c>
      <c r="N37" s="208">
        <v>2739306</v>
      </c>
    </row>
    <row r="38" spans="1:14">
      <c r="A38" s="207">
        <v>2013</v>
      </c>
      <c r="B38" s="208">
        <v>58586</v>
      </c>
      <c r="C38" s="208">
        <v>147664</v>
      </c>
      <c r="D38" s="208">
        <v>152719</v>
      </c>
      <c r="E38" s="208">
        <v>169137</v>
      </c>
      <c r="F38" s="208">
        <v>158259</v>
      </c>
      <c r="G38" s="208">
        <v>117696</v>
      </c>
      <c r="H38" s="208">
        <v>226659</v>
      </c>
      <c r="I38" s="208">
        <v>141609</v>
      </c>
      <c r="J38" s="208">
        <v>204049</v>
      </c>
      <c r="K38" s="208">
        <v>160318</v>
      </c>
      <c r="L38" s="208">
        <v>150143</v>
      </c>
      <c r="M38" s="208">
        <v>173860</v>
      </c>
      <c r="N38" s="208">
        <v>1860699</v>
      </c>
    </row>
    <row r="39" spans="1:14">
      <c r="A39" s="207">
        <v>2014</v>
      </c>
      <c r="B39" s="208">
        <v>96936</v>
      </c>
      <c r="C39" s="208">
        <v>133326</v>
      </c>
      <c r="D39" s="208">
        <v>129647</v>
      </c>
      <c r="E39" s="208">
        <v>139241</v>
      </c>
      <c r="F39" s="208">
        <v>190666</v>
      </c>
      <c r="G39" s="208">
        <v>126401</v>
      </c>
      <c r="H39" s="208">
        <v>133390</v>
      </c>
      <c r="I39" s="208">
        <v>41694</v>
      </c>
      <c r="J39" s="208">
        <v>127290</v>
      </c>
      <c r="K39" s="208">
        <v>127743</v>
      </c>
      <c r="L39" s="208">
        <v>68142</v>
      </c>
      <c r="M39" s="208">
        <v>180040</v>
      </c>
      <c r="N39" s="208">
        <v>1494516</v>
      </c>
    </row>
    <row r="40" spans="1:14">
      <c r="A40" s="207">
        <v>2015</v>
      </c>
      <c r="B40" s="208">
        <v>110934</v>
      </c>
      <c r="C40" s="208">
        <v>53376</v>
      </c>
      <c r="D40" s="208">
        <v>106585</v>
      </c>
      <c r="E40" s="208">
        <v>228911</v>
      </c>
      <c r="F40" s="208">
        <v>208849</v>
      </c>
      <c r="G40" s="208">
        <v>117497</v>
      </c>
      <c r="H40" s="208">
        <v>210342</v>
      </c>
      <c r="I40" s="208">
        <v>97422</v>
      </c>
      <c r="J40" s="208">
        <v>254018</v>
      </c>
      <c r="K40" s="208">
        <v>0</v>
      </c>
      <c r="L40" s="208">
        <v>0</v>
      </c>
      <c r="M40" s="208">
        <v>0</v>
      </c>
      <c r="N40" s="208">
        <v>1387934</v>
      </c>
    </row>
    <row r="41" spans="1:14">
      <c r="A41" s="207">
        <v>2016</v>
      </c>
      <c r="B41" s="208">
        <v>0</v>
      </c>
      <c r="C41" s="208">
        <v>0</v>
      </c>
      <c r="D41" s="208">
        <v>0</v>
      </c>
      <c r="E41" s="208">
        <v>35313</v>
      </c>
      <c r="F41" s="208">
        <v>0</v>
      </c>
      <c r="G41" s="208">
        <v>0</v>
      </c>
      <c r="H41" s="208">
        <v>0</v>
      </c>
      <c r="I41" s="208">
        <v>0</v>
      </c>
      <c r="J41" s="208">
        <v>0</v>
      </c>
      <c r="K41" s="208">
        <v>427494</v>
      </c>
      <c r="L41" s="208">
        <v>84556</v>
      </c>
      <c r="M41" s="208">
        <v>138372</v>
      </c>
      <c r="N41" s="208">
        <v>685735</v>
      </c>
    </row>
    <row r="42" spans="1:14">
      <c r="A42" s="207">
        <v>2017</v>
      </c>
      <c r="B42" s="208">
        <v>0</v>
      </c>
      <c r="C42" s="208">
        <v>0</v>
      </c>
      <c r="D42" s="208">
        <v>0</v>
      </c>
      <c r="E42" s="208">
        <v>0</v>
      </c>
      <c r="F42" s="208">
        <v>0</v>
      </c>
      <c r="G42" s="208">
        <v>0</v>
      </c>
      <c r="H42" s="208">
        <v>0</v>
      </c>
      <c r="I42" s="208">
        <v>0</v>
      </c>
      <c r="J42" s="208">
        <v>0</v>
      </c>
      <c r="K42" s="208">
        <v>0</v>
      </c>
      <c r="L42" s="208">
        <v>0</v>
      </c>
      <c r="M42" s="208">
        <v>0</v>
      </c>
      <c r="N42" s="208">
        <f>SUM(B42:M42)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4"/>
  <sheetViews>
    <sheetView topLeftCell="A12" zoomScale="130" zoomScaleNormal="130" workbookViewId="0">
      <selection activeCell="K29" sqref="K29"/>
    </sheetView>
  </sheetViews>
  <sheetFormatPr baseColWidth="10" defaultColWidth="11.5546875" defaultRowHeight="12" customHeight="1"/>
  <cols>
    <col min="1" max="1" width="15.33203125" style="150" customWidth="1"/>
    <col min="2" max="9" width="12.6640625" style="150" customWidth="1"/>
    <col min="10" max="16384" width="11.5546875" style="151"/>
  </cols>
  <sheetData>
    <row r="1" spans="1:9" ht="12" customHeight="1">
      <c r="A1" s="149" t="s">
        <v>222</v>
      </c>
    </row>
    <row r="2" spans="1:9" ht="12" customHeight="1">
      <c r="A2" s="152" t="s">
        <v>8</v>
      </c>
    </row>
    <row r="3" spans="1:9" s="53" customFormat="1" ht="12" customHeight="1">
      <c r="A3" s="47"/>
      <c r="B3" s="49"/>
      <c r="C3" s="49"/>
      <c r="D3" s="49"/>
      <c r="E3" s="49"/>
      <c r="F3" s="49"/>
      <c r="G3" s="49"/>
      <c r="H3" s="49"/>
      <c r="I3" s="49"/>
    </row>
    <row r="5" spans="1:9" ht="12" customHeight="1">
      <c r="A5" s="109" t="s">
        <v>0</v>
      </c>
      <c r="B5" s="109" t="s">
        <v>9</v>
      </c>
      <c r="C5" s="109" t="s">
        <v>16</v>
      </c>
      <c r="D5" s="109" t="s">
        <v>19</v>
      </c>
      <c r="E5" s="109" t="s">
        <v>22</v>
      </c>
      <c r="F5" s="109" t="s">
        <v>25</v>
      </c>
      <c r="G5" s="109" t="s">
        <v>223</v>
      </c>
      <c r="H5" s="109" t="s">
        <v>26</v>
      </c>
      <c r="I5" s="291" t="s">
        <v>29</v>
      </c>
    </row>
    <row r="6" spans="1:9" ht="12" customHeight="1" thickBot="1">
      <c r="A6" s="20"/>
      <c r="B6" s="20" t="s">
        <v>224</v>
      </c>
      <c r="C6" s="20" t="s">
        <v>305</v>
      </c>
      <c r="D6" s="20" t="s">
        <v>224</v>
      </c>
      <c r="E6" s="20" t="s">
        <v>306</v>
      </c>
      <c r="F6" s="20" t="s">
        <v>224</v>
      </c>
      <c r="G6" s="20" t="s">
        <v>224</v>
      </c>
      <c r="H6" s="20" t="s">
        <v>224</v>
      </c>
      <c r="I6" s="20" t="s">
        <v>224</v>
      </c>
    </row>
    <row r="7" spans="1:9" ht="12" customHeight="1">
      <c r="A7" s="150">
        <v>2008</v>
      </c>
      <c r="B7" s="153">
        <v>1267866.580079</v>
      </c>
      <c r="C7" s="153">
        <v>179870495.37399676</v>
      </c>
      <c r="D7" s="153">
        <v>1602597.0080210001</v>
      </c>
      <c r="E7" s="153">
        <v>3685931.4598570857</v>
      </c>
      <c r="F7" s="153">
        <v>345109.27027199999</v>
      </c>
      <c r="G7" s="153">
        <v>5243278.2475079317</v>
      </c>
      <c r="H7" s="153">
        <v>39037.065934999999</v>
      </c>
      <c r="I7" s="153">
        <v>16000</v>
      </c>
    </row>
    <row r="8" spans="1:9" ht="12" customHeight="1">
      <c r="A8" s="150">
        <v>2009</v>
      </c>
      <c r="B8" s="153">
        <v>1276249.2028350001</v>
      </c>
      <c r="C8" s="153">
        <v>183994714.39928088</v>
      </c>
      <c r="D8" s="153">
        <v>1512931.0674319996</v>
      </c>
      <c r="E8" s="153">
        <v>3922708.8843694869</v>
      </c>
      <c r="F8" s="153">
        <v>302459.11290999997</v>
      </c>
      <c r="G8" s="153">
        <v>4418768.325600001</v>
      </c>
      <c r="H8" s="153">
        <v>37502.627191</v>
      </c>
      <c r="I8" s="153">
        <v>12000</v>
      </c>
    </row>
    <row r="9" spans="1:9" ht="12" customHeight="1">
      <c r="A9" s="150">
        <v>2010</v>
      </c>
      <c r="B9" s="153">
        <v>1247184.0293920003</v>
      </c>
      <c r="C9" s="153">
        <v>164084409.31560928</v>
      </c>
      <c r="D9" s="153">
        <v>1470449.7064990001</v>
      </c>
      <c r="E9" s="153">
        <v>3640465.9170745406</v>
      </c>
      <c r="F9" s="153">
        <v>261989.60579399994</v>
      </c>
      <c r="G9" s="153">
        <v>6042644.2223000005</v>
      </c>
      <c r="H9" s="153">
        <v>33847.813441999999</v>
      </c>
      <c r="I9" s="153">
        <v>17000</v>
      </c>
    </row>
    <row r="10" spans="1:9" ht="12" customHeight="1">
      <c r="A10" s="150">
        <v>2011</v>
      </c>
      <c r="B10" s="153">
        <v>1235345.0680179999</v>
      </c>
      <c r="C10" s="153">
        <v>166186737.65759215</v>
      </c>
      <c r="D10" s="153">
        <v>1256382.6002110001</v>
      </c>
      <c r="E10" s="153">
        <v>3418862.5427760012</v>
      </c>
      <c r="F10" s="153">
        <v>230199.08238500002</v>
      </c>
      <c r="G10" s="153">
        <v>7010937.8915999997</v>
      </c>
      <c r="H10" s="153">
        <v>28881.790966</v>
      </c>
      <c r="I10" s="153">
        <v>19000</v>
      </c>
    </row>
    <row r="11" spans="1:9" ht="12" customHeight="1">
      <c r="A11" s="150">
        <v>2012</v>
      </c>
      <c r="B11" s="153">
        <v>1298761.3646879999</v>
      </c>
      <c r="C11" s="153">
        <v>161544686.25159043</v>
      </c>
      <c r="D11" s="153">
        <v>1281282.4314850001</v>
      </c>
      <c r="E11" s="153">
        <v>3480857.3450930165</v>
      </c>
      <c r="F11" s="153">
        <v>249236.15747600002</v>
      </c>
      <c r="G11" s="153">
        <v>6684539.3917999994</v>
      </c>
      <c r="H11" s="153">
        <v>26104.854507000004</v>
      </c>
      <c r="I11" s="153">
        <v>17000</v>
      </c>
    </row>
    <row r="12" spans="1:9" ht="12" customHeight="1">
      <c r="A12" s="150">
        <v>2013</v>
      </c>
      <c r="B12" s="153">
        <v>1375640.694202</v>
      </c>
      <c r="C12" s="153">
        <v>156257425.44059473</v>
      </c>
      <c r="D12" s="153">
        <v>1351273.4971160002</v>
      </c>
      <c r="E12" s="153">
        <v>3674282.9679788533</v>
      </c>
      <c r="F12" s="153">
        <v>266472.33039199992</v>
      </c>
      <c r="G12" s="153">
        <v>6680658.79</v>
      </c>
      <c r="H12" s="153">
        <v>23667.787452</v>
      </c>
      <c r="I12" s="153">
        <v>18000</v>
      </c>
    </row>
    <row r="13" spans="1:9" ht="12" customHeight="1">
      <c r="A13" s="150">
        <v>2014</v>
      </c>
      <c r="B13" s="153">
        <v>1377642.4148150005</v>
      </c>
      <c r="C13" s="153">
        <v>140097028.09351492</v>
      </c>
      <c r="D13" s="153">
        <v>1315475.3454159996</v>
      </c>
      <c r="E13" s="153">
        <v>3768147.1783280014</v>
      </c>
      <c r="F13" s="153">
        <v>277294.48258999997</v>
      </c>
      <c r="G13" s="153">
        <v>7192591.9308000002</v>
      </c>
      <c r="H13" s="153">
        <v>23105.261868000001</v>
      </c>
      <c r="I13" s="153">
        <v>17017.692465</v>
      </c>
    </row>
    <row r="14" spans="1:9" ht="12" customHeight="1">
      <c r="A14" s="150">
        <v>2015</v>
      </c>
      <c r="B14" s="153">
        <v>1700814.0358259997</v>
      </c>
      <c r="C14" s="153">
        <v>146822906.53713998</v>
      </c>
      <c r="D14" s="153">
        <v>1421513.070201</v>
      </c>
      <c r="E14" s="153">
        <v>4101567.7170699998</v>
      </c>
      <c r="F14" s="153">
        <v>315784.01908399991</v>
      </c>
      <c r="G14" s="153">
        <v>7320806.8476999998</v>
      </c>
      <c r="H14" s="153">
        <v>19510.729779000001</v>
      </c>
      <c r="I14" s="153">
        <v>20153.237616000002</v>
      </c>
    </row>
    <row r="15" spans="1:9" ht="12" customHeight="1">
      <c r="A15" s="150">
        <v>2016</v>
      </c>
      <c r="B15" s="153">
        <v>2353858.5579219996</v>
      </c>
      <c r="C15" s="153">
        <v>153005602.97612339</v>
      </c>
      <c r="D15" s="153">
        <v>1336835.1692190007</v>
      </c>
      <c r="E15" s="153">
        <v>4374355.6040669987</v>
      </c>
      <c r="F15" s="153">
        <v>314174.41007200006</v>
      </c>
      <c r="G15" s="153">
        <v>7663123.9877000004</v>
      </c>
      <c r="H15" s="153">
        <v>18789.004762</v>
      </c>
      <c r="I15" s="153">
        <v>25756.505005000006</v>
      </c>
    </row>
    <row r="16" spans="1:9" ht="12" customHeight="1">
      <c r="A16" s="16">
        <v>2017</v>
      </c>
      <c r="B16" s="17">
        <f>B30</f>
        <v>374599.21890300012</v>
      </c>
      <c r="C16" s="17">
        <f t="shared" ref="C16:I16" si="0">C30</f>
        <v>23777197.940321777</v>
      </c>
      <c r="D16" s="17">
        <f t="shared" si="0"/>
        <v>222706.56142000001</v>
      </c>
      <c r="E16" s="17">
        <f t="shared" si="0"/>
        <v>657210.87982600043</v>
      </c>
      <c r="F16" s="17">
        <f t="shared" si="0"/>
        <v>46424.878706999989</v>
      </c>
      <c r="G16" s="17">
        <f t="shared" si="0"/>
        <v>1408686.1986</v>
      </c>
      <c r="H16" s="17">
        <f t="shared" si="0"/>
        <v>2657.3121000000001</v>
      </c>
      <c r="I16" s="17">
        <f t="shared" si="0"/>
        <v>3906.1643730000001</v>
      </c>
    </row>
    <row r="17" spans="1:9" ht="12" customHeight="1">
      <c r="A17" s="7"/>
      <c r="B17" s="153"/>
      <c r="C17" s="153"/>
      <c r="D17" s="153"/>
      <c r="E17" s="153"/>
      <c r="F17" s="153"/>
      <c r="G17" s="153"/>
      <c r="H17" s="153"/>
      <c r="I17" s="153"/>
    </row>
    <row r="18" spans="1:9" ht="12" customHeight="1">
      <c r="A18" s="152" t="s">
        <v>412</v>
      </c>
      <c r="D18" s="153"/>
    </row>
    <row r="19" spans="1:9" s="55" customFormat="1" ht="12" customHeight="1">
      <c r="A19" s="154"/>
      <c r="B19" s="67"/>
      <c r="C19" s="67"/>
      <c r="D19" s="67"/>
      <c r="E19" s="67"/>
      <c r="F19" s="67"/>
      <c r="G19" s="67"/>
      <c r="H19" s="67"/>
      <c r="I19" s="67"/>
    </row>
    <row r="20" spans="1:9" ht="12" customHeight="1">
      <c r="A20" s="109" t="s">
        <v>0</v>
      </c>
      <c r="B20" s="109" t="s">
        <v>9</v>
      </c>
      <c r="C20" s="109" t="s">
        <v>16</v>
      </c>
      <c r="D20" s="109" t="s">
        <v>19</v>
      </c>
      <c r="E20" s="109" t="s">
        <v>22</v>
      </c>
      <c r="F20" s="109" t="s">
        <v>25</v>
      </c>
      <c r="G20" s="109" t="s">
        <v>223</v>
      </c>
      <c r="H20" s="109" t="s">
        <v>26</v>
      </c>
      <c r="I20" s="291" t="s">
        <v>29</v>
      </c>
    </row>
    <row r="21" spans="1:9" ht="12" customHeight="1">
      <c r="A21" s="325">
        <v>2017</v>
      </c>
      <c r="B21" s="326">
        <v>178282.56701500004</v>
      </c>
      <c r="C21" s="326">
        <v>11676057.278395433</v>
      </c>
      <c r="D21" s="326">
        <v>108751.95034999998</v>
      </c>
      <c r="E21" s="326">
        <v>325924.93072400003</v>
      </c>
      <c r="F21" s="326">
        <v>21539.061728000004</v>
      </c>
      <c r="G21" s="326">
        <v>667313.26199999999</v>
      </c>
      <c r="H21" s="326">
        <v>1253.1715999999999</v>
      </c>
      <c r="I21" s="326">
        <v>1990.7484420000001</v>
      </c>
    </row>
    <row r="22" spans="1:9" ht="12" customHeight="1">
      <c r="A22" s="325">
        <v>2016</v>
      </c>
      <c r="B22" s="326">
        <v>169109.00718000004</v>
      </c>
      <c r="C22" s="326">
        <v>13254984.561763197</v>
      </c>
      <c r="D22" s="326">
        <v>106703.44986599998</v>
      </c>
      <c r="E22" s="326">
        <v>367396.25943600002</v>
      </c>
      <c r="F22" s="326">
        <v>25043.967391999999</v>
      </c>
      <c r="G22" s="326">
        <v>636212.29280000005</v>
      </c>
      <c r="H22" s="326">
        <v>1487.5303139999999</v>
      </c>
      <c r="I22" s="326">
        <v>1578.3346510000001</v>
      </c>
    </row>
    <row r="23" spans="1:9" ht="12" customHeight="1">
      <c r="A23" s="327" t="s">
        <v>38</v>
      </c>
      <c r="B23" s="63">
        <f>B21/B22-1</f>
        <v>5.42464294952405E-2</v>
      </c>
      <c r="C23" s="63">
        <f t="shared" ref="C23:I23" si="1">C21/C22-1</f>
        <v>-0.11911951130614773</v>
      </c>
      <c r="D23" s="63">
        <f t="shared" si="1"/>
        <v>1.9198071726570731E-2</v>
      </c>
      <c r="E23" s="63">
        <f t="shared" si="1"/>
        <v>-0.11287901726507432</v>
      </c>
      <c r="F23" s="63">
        <f t="shared" si="1"/>
        <v>-0.13995009692911498</v>
      </c>
      <c r="G23" s="63">
        <f t="shared" si="1"/>
        <v>4.8884577603999224E-2</v>
      </c>
      <c r="H23" s="63">
        <f t="shared" si="1"/>
        <v>-0.15754886592516193</v>
      </c>
      <c r="I23" s="63">
        <f t="shared" si="1"/>
        <v>0.26129679833025476</v>
      </c>
    </row>
    <row r="24" spans="1:9" ht="12" customHeight="1">
      <c r="B24" s="153"/>
      <c r="C24" s="153"/>
      <c r="D24" s="153"/>
      <c r="E24" s="153"/>
      <c r="F24" s="153"/>
      <c r="G24" s="153"/>
      <c r="H24" s="153"/>
      <c r="I24" s="153"/>
    </row>
    <row r="27" spans="1:9" s="155" customFormat="1" ht="12" customHeight="1">
      <c r="A27" s="155" t="s">
        <v>411</v>
      </c>
    </row>
    <row r="28" spans="1:9" ht="12" customHeight="1">
      <c r="A28" s="154"/>
    </row>
    <row r="29" spans="1:9" ht="12" customHeight="1">
      <c r="A29" s="239" t="s">
        <v>0</v>
      </c>
      <c r="B29" s="239" t="s">
        <v>9</v>
      </c>
      <c r="C29" s="239" t="s">
        <v>16</v>
      </c>
      <c r="D29" s="239" t="s">
        <v>19</v>
      </c>
      <c r="E29" s="239" t="s">
        <v>22</v>
      </c>
      <c r="F29" s="239" t="s">
        <v>25</v>
      </c>
      <c r="G29" s="239" t="s">
        <v>223</v>
      </c>
      <c r="H29" s="239" t="s">
        <v>26</v>
      </c>
      <c r="I29" s="291" t="s">
        <v>29</v>
      </c>
    </row>
    <row r="30" spans="1:9" ht="12" customHeight="1">
      <c r="A30" s="325">
        <v>2017</v>
      </c>
      <c r="B30" s="326">
        <v>374599.21890300012</v>
      </c>
      <c r="C30" s="326">
        <v>23777197.940321777</v>
      </c>
      <c r="D30" s="326">
        <v>222706.56142000001</v>
      </c>
      <c r="E30" s="326">
        <v>657210.87982600043</v>
      </c>
      <c r="F30" s="326">
        <v>46424.878706999989</v>
      </c>
      <c r="G30" s="326">
        <v>1408686.1986</v>
      </c>
      <c r="H30" s="326">
        <v>2657.3121000000001</v>
      </c>
      <c r="I30" s="326">
        <v>3906.1643730000001</v>
      </c>
    </row>
    <row r="31" spans="1:9" ht="12" customHeight="1">
      <c r="A31" s="325">
        <v>2016</v>
      </c>
      <c r="B31" s="326">
        <v>326426.40519800002</v>
      </c>
      <c r="C31" s="326">
        <v>25516091.3029202</v>
      </c>
      <c r="D31" s="326">
        <v>209054.88128399997</v>
      </c>
      <c r="E31" s="326">
        <v>701401.53749499982</v>
      </c>
      <c r="F31" s="326">
        <v>50843.535752000003</v>
      </c>
      <c r="G31" s="326">
        <v>1332611.4638</v>
      </c>
      <c r="H31" s="326">
        <v>2676.7145140000002</v>
      </c>
      <c r="I31" s="326">
        <v>3560.9150100000002</v>
      </c>
    </row>
    <row r="32" spans="1:9" ht="12" customHeight="1">
      <c r="A32" s="327" t="s">
        <v>38</v>
      </c>
      <c r="B32" s="63">
        <f>B30/B31-1</f>
        <v>0.14757633861078112</v>
      </c>
      <c r="C32" s="63">
        <f t="shared" ref="C32:I32" si="2">C30/C31-1</f>
        <v>-6.8148892475526357E-2</v>
      </c>
      <c r="D32" s="63">
        <f t="shared" si="2"/>
        <v>6.5301896096146672E-2</v>
      </c>
      <c r="E32" s="63">
        <f t="shared" si="2"/>
        <v>-6.3003365842086434E-2</v>
      </c>
      <c r="F32" s="63">
        <f t="shared" si="2"/>
        <v>-8.6906958370341125E-2</v>
      </c>
      <c r="G32" s="63">
        <f t="shared" si="2"/>
        <v>5.708695810185338E-2</v>
      </c>
      <c r="H32" s="63">
        <f t="shared" si="2"/>
        <v>-7.2485929666835647E-3</v>
      </c>
      <c r="I32" s="63">
        <f t="shared" si="2"/>
        <v>9.6955238198734639E-2</v>
      </c>
    </row>
    <row r="35" spans="1:10" ht="12" customHeight="1">
      <c r="A35" s="155" t="s">
        <v>300</v>
      </c>
      <c r="B35" s="155"/>
      <c r="C35" s="155"/>
      <c r="D35" s="155"/>
      <c r="E35" s="155"/>
      <c r="F35" s="155"/>
      <c r="G35" s="155"/>
      <c r="H35" s="155"/>
      <c r="I35" s="155"/>
    </row>
    <row r="36" spans="1:10" s="155" customFormat="1" ht="12" customHeight="1">
      <c r="A36" s="154"/>
      <c r="B36" s="150"/>
      <c r="C36" s="150"/>
      <c r="D36" s="150"/>
      <c r="E36" s="150"/>
      <c r="F36" s="150"/>
      <c r="G36" s="150"/>
      <c r="H36" s="150"/>
      <c r="I36" s="150"/>
      <c r="J36" s="220"/>
    </row>
    <row r="37" spans="1:10" ht="12" customHeight="1">
      <c r="A37" s="219" t="s">
        <v>301</v>
      </c>
      <c r="B37" s="219" t="s">
        <v>9</v>
      </c>
      <c r="C37" s="219" t="s">
        <v>16</v>
      </c>
      <c r="D37" s="219" t="s">
        <v>19</v>
      </c>
      <c r="E37" s="219" t="s">
        <v>22</v>
      </c>
      <c r="F37" s="219" t="s">
        <v>25</v>
      </c>
      <c r="G37" s="219" t="s">
        <v>223</v>
      </c>
      <c r="H37" s="219" t="s">
        <v>26</v>
      </c>
      <c r="I37" s="291" t="s">
        <v>29</v>
      </c>
      <c r="J37" s="156"/>
    </row>
    <row r="38" spans="1:10" ht="12" customHeight="1">
      <c r="A38" s="221">
        <v>42767</v>
      </c>
      <c r="B38" s="153">
        <f>B21</f>
        <v>178282.56701500004</v>
      </c>
      <c r="C38" s="153">
        <f t="shared" ref="C38:I38" si="3">C21</f>
        <v>11676057.278395433</v>
      </c>
      <c r="D38" s="153">
        <f t="shared" si="3"/>
        <v>108751.95034999998</v>
      </c>
      <c r="E38" s="153">
        <f t="shared" si="3"/>
        <v>325924.93072400003</v>
      </c>
      <c r="F38" s="153">
        <f t="shared" si="3"/>
        <v>21539.061728000004</v>
      </c>
      <c r="G38" s="153">
        <f t="shared" si="3"/>
        <v>667313.26199999999</v>
      </c>
      <c r="H38" s="153">
        <f t="shared" si="3"/>
        <v>1253.1715999999999</v>
      </c>
      <c r="I38" s="153">
        <f t="shared" si="3"/>
        <v>1990.7484420000001</v>
      </c>
      <c r="J38" s="156"/>
    </row>
    <row r="39" spans="1:10" ht="12" customHeight="1">
      <c r="A39" s="221">
        <v>42736</v>
      </c>
      <c r="B39" s="153">
        <v>196316.651889</v>
      </c>
      <c r="C39" s="153">
        <v>12101140.661925359</v>
      </c>
      <c r="D39" s="153">
        <v>113954.61106500002</v>
      </c>
      <c r="E39" s="153">
        <v>331285.94910000009</v>
      </c>
      <c r="F39" s="153">
        <v>24885.816983000004</v>
      </c>
      <c r="G39" s="153">
        <v>741372.93660000002</v>
      </c>
      <c r="H39" s="153">
        <v>1404.1405</v>
      </c>
      <c r="I39" s="153">
        <v>1915.415931</v>
      </c>
      <c r="J39" s="156"/>
    </row>
    <row r="40" spans="1:10" ht="12" customHeight="1">
      <c r="A40" s="16" t="s">
        <v>38</v>
      </c>
      <c r="B40" s="63">
        <f>B38/B39-1</f>
        <v>-9.18622271746804E-2</v>
      </c>
      <c r="C40" s="63">
        <f t="shared" ref="C40:H40" si="4">C38/C39-1</f>
        <v>-3.512754668387541E-2</v>
      </c>
      <c r="D40" s="63">
        <f t="shared" si="4"/>
        <v>-4.5655552385084452E-2</v>
      </c>
      <c r="E40" s="63">
        <f t="shared" si="4"/>
        <v>-1.6182450208239274E-2</v>
      </c>
      <c r="F40" s="63">
        <f t="shared" si="4"/>
        <v>-0.13448444378122026</v>
      </c>
      <c r="G40" s="63">
        <f t="shared" si="4"/>
        <v>-9.9895303623631082E-2</v>
      </c>
      <c r="H40" s="63">
        <f t="shared" si="4"/>
        <v>-0.10751694720008442</v>
      </c>
      <c r="I40" s="63">
        <f t="shared" ref="I40" si="5">I38/I39-1</f>
        <v>3.9329583606768193E-2</v>
      </c>
      <c r="J40" s="156"/>
    </row>
    <row r="41" spans="1:10" ht="12" customHeight="1">
      <c r="J41" s="156"/>
    </row>
    <row r="42" spans="1:10" ht="12" customHeight="1">
      <c r="J42" s="156"/>
    </row>
    <row r="44" spans="1:10" ht="12" customHeight="1">
      <c r="A44" s="5" t="s">
        <v>7</v>
      </c>
      <c r="B44" s="9"/>
      <c r="C44" s="9"/>
      <c r="D44" s="9"/>
      <c r="E44" s="9"/>
      <c r="F44" s="9"/>
      <c r="G44" s="9"/>
      <c r="H44" s="9"/>
      <c r="I44" s="9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5"/>
  <sheetViews>
    <sheetView topLeftCell="A70" zoomScale="115" zoomScaleNormal="115" workbookViewId="0">
      <selection activeCell="F84" sqref="F84"/>
    </sheetView>
  </sheetViews>
  <sheetFormatPr baseColWidth="10" defaultColWidth="11.5546875" defaultRowHeight="12" customHeight="1"/>
  <cols>
    <col min="1" max="1" width="49" style="112" customWidth="1"/>
    <col min="2" max="2" width="16.33203125" style="111" customWidth="1"/>
    <col min="3" max="3" width="11.44140625" style="111" customWidth="1"/>
    <col min="4" max="4" width="10.88671875" style="111" customWidth="1"/>
    <col min="5" max="5" width="11.5546875" style="111" customWidth="1"/>
    <col min="6" max="16384" width="11.5546875" style="112"/>
  </cols>
  <sheetData>
    <row r="1" spans="1:9" ht="12" customHeight="1">
      <c r="A1" s="110" t="s">
        <v>225</v>
      </c>
    </row>
    <row r="2" spans="1:9" ht="12" customHeight="1">
      <c r="A2" s="113" t="s">
        <v>44</v>
      </c>
    </row>
    <row r="3" spans="1:9" s="116" customFormat="1" ht="12" customHeight="1">
      <c r="A3" s="114"/>
      <c r="B3" s="115"/>
      <c r="C3" s="115"/>
      <c r="D3" s="115"/>
      <c r="E3" s="115"/>
    </row>
    <row r="4" spans="1:9" ht="12" customHeight="1" thickBot="1"/>
    <row r="5" spans="1:9" ht="12" customHeight="1" thickBot="1">
      <c r="B5" s="329" t="s">
        <v>400</v>
      </c>
      <c r="C5" s="330"/>
      <c r="D5" s="331"/>
    </row>
    <row r="6" spans="1:9" ht="12" customHeight="1">
      <c r="A6" s="117" t="s">
        <v>74</v>
      </c>
      <c r="B6" s="118">
        <v>2016</v>
      </c>
      <c r="C6" s="118">
        <v>2017</v>
      </c>
      <c r="D6" s="119" t="s">
        <v>72</v>
      </c>
      <c r="E6" s="119" t="s">
        <v>38</v>
      </c>
    </row>
    <row r="7" spans="1:9" ht="12" customHeight="1" thickBot="1">
      <c r="A7" s="120"/>
      <c r="B7" s="121"/>
      <c r="C7" s="121"/>
      <c r="D7" s="122"/>
      <c r="E7" s="122"/>
    </row>
    <row r="8" spans="1:9" ht="12" customHeight="1">
      <c r="A8" s="123"/>
      <c r="B8" s="124"/>
      <c r="C8" s="125"/>
      <c r="D8" s="126"/>
      <c r="E8" s="127"/>
    </row>
    <row r="9" spans="1:9" ht="12" customHeight="1" thickBot="1">
      <c r="A9" s="123"/>
      <c r="B9" s="128"/>
      <c r="C9" s="128"/>
      <c r="D9" s="128"/>
      <c r="E9" s="128"/>
    </row>
    <row r="10" spans="1:9" ht="12" customHeight="1" thickBot="1">
      <c r="A10" s="129" t="s">
        <v>50</v>
      </c>
      <c r="B10" s="130">
        <f>SUM(B11:B21)</f>
        <v>326426.40519800002</v>
      </c>
      <c r="C10" s="131">
        <f>SUM(C11:C21)</f>
        <v>374599.21890299994</v>
      </c>
      <c r="D10" s="132">
        <v>1</v>
      </c>
      <c r="E10" s="133">
        <f t="shared" ref="E10:E21" si="0">C10/B10-1</f>
        <v>0.14757633861078068</v>
      </c>
    </row>
    <row r="11" spans="1:9" ht="12" customHeight="1">
      <c r="A11" s="134" t="s">
        <v>33</v>
      </c>
      <c r="B11" s="135">
        <v>78382.415328000003</v>
      </c>
      <c r="C11" s="136">
        <v>83843.670782000001</v>
      </c>
      <c r="D11" s="137">
        <f t="shared" ref="D11:D21" si="1">C11/$C$10</f>
        <v>0.22382233211145797</v>
      </c>
      <c r="E11" s="138">
        <f>C11/B11-1</f>
        <v>6.9674498178536215E-2</v>
      </c>
      <c r="F11" s="316"/>
      <c r="G11" s="296"/>
      <c r="H11" s="180"/>
      <c r="I11" s="275"/>
    </row>
    <row r="12" spans="1:9" ht="12" customHeight="1">
      <c r="A12" s="134" t="s">
        <v>302</v>
      </c>
      <c r="B12" s="135">
        <v>18031.668300000001</v>
      </c>
      <c r="C12" s="136">
        <v>73644.279827999999</v>
      </c>
      <c r="D12" s="137">
        <f>C12/$C$10</f>
        <v>0.19659485688108097</v>
      </c>
      <c r="E12" s="138">
        <f t="shared" si="0"/>
        <v>3.0841634064442056</v>
      </c>
    </row>
    <row r="13" spans="1:9" ht="12" customHeight="1">
      <c r="A13" s="134" t="s">
        <v>39</v>
      </c>
      <c r="B13" s="135">
        <v>70743.600936000003</v>
      </c>
      <c r="C13" s="136">
        <v>62828.659886000001</v>
      </c>
      <c r="D13" s="137">
        <f>C13/$C$10</f>
        <v>0.16772234621842358</v>
      </c>
      <c r="E13" s="138">
        <f t="shared" si="0"/>
        <v>-0.11188207760530111</v>
      </c>
    </row>
    <row r="14" spans="1:9" ht="12" customHeight="1">
      <c r="A14" s="134" t="s">
        <v>40</v>
      </c>
      <c r="B14" s="135">
        <v>51730.223334000002</v>
      </c>
      <c r="C14" s="136">
        <v>49274.317536999995</v>
      </c>
      <c r="D14" s="137">
        <f t="shared" si="1"/>
        <v>0.13153876209699003</v>
      </c>
      <c r="E14" s="138">
        <f t="shared" si="0"/>
        <v>-4.747525989097845E-2</v>
      </c>
    </row>
    <row r="15" spans="1:9" ht="12" customHeight="1">
      <c r="A15" s="134" t="s">
        <v>41</v>
      </c>
      <c r="B15" s="135">
        <v>28427.679929999998</v>
      </c>
      <c r="C15" s="136">
        <v>30023.061008000001</v>
      </c>
      <c r="D15" s="137">
        <f t="shared" si="1"/>
        <v>8.0147153258678522E-2</v>
      </c>
      <c r="E15" s="138">
        <f>C15/B15-1</f>
        <v>5.6120692294568286E-2</v>
      </c>
    </row>
    <row r="16" spans="1:9" ht="12" customHeight="1">
      <c r="A16" s="134" t="s">
        <v>35</v>
      </c>
      <c r="B16" s="135">
        <v>21175.8842</v>
      </c>
      <c r="C16" s="136">
        <v>23518.53</v>
      </c>
      <c r="D16" s="137">
        <f t="shared" si="1"/>
        <v>6.2783179497472391E-2</v>
      </c>
      <c r="E16" s="138">
        <f t="shared" si="0"/>
        <v>0.11062800390644356</v>
      </c>
    </row>
    <row r="17" spans="1:5" ht="12" customHeight="1">
      <c r="A17" s="134" t="s">
        <v>212</v>
      </c>
      <c r="B17" s="135">
        <v>21283.716400000001</v>
      </c>
      <c r="C17" s="136">
        <v>18260.391240000001</v>
      </c>
      <c r="D17" s="137">
        <f t="shared" si="1"/>
        <v>4.8746474414642096E-2</v>
      </c>
      <c r="E17" s="138">
        <f t="shared" si="0"/>
        <v>-0.14204874295355674</v>
      </c>
    </row>
    <row r="18" spans="1:5" ht="12" customHeight="1">
      <c r="A18" s="134" t="s">
        <v>34</v>
      </c>
      <c r="B18" s="135">
        <v>7090.8321999999998</v>
      </c>
      <c r="C18" s="136">
        <v>7160.1824000000006</v>
      </c>
      <c r="D18" s="137">
        <f t="shared" si="1"/>
        <v>1.9114248078168267E-2</v>
      </c>
      <c r="E18" s="138">
        <f t="shared" si="0"/>
        <v>9.7802624634102386E-3</v>
      </c>
    </row>
    <row r="19" spans="1:5" ht="12" customHeight="1">
      <c r="A19" s="134" t="s">
        <v>249</v>
      </c>
      <c r="B19" s="135">
        <v>7763.3462959999997</v>
      </c>
      <c r="C19" s="136">
        <v>6074.6334040000002</v>
      </c>
      <c r="D19" s="137">
        <f t="shared" si="1"/>
        <v>1.6216353631994591E-2</v>
      </c>
      <c r="E19" s="138">
        <f t="shared" si="0"/>
        <v>-0.21752383928436825</v>
      </c>
    </row>
    <row r="20" spans="1:5" ht="12" customHeight="1">
      <c r="A20" s="134" t="s">
        <v>42</v>
      </c>
      <c r="B20" s="135">
        <v>4944.8046400000003</v>
      </c>
      <c r="C20" s="136">
        <v>4784.0130300000001</v>
      </c>
      <c r="D20" s="137">
        <f t="shared" si="1"/>
        <v>1.277101709931432E-2</v>
      </c>
      <c r="E20" s="138">
        <f t="shared" si="0"/>
        <v>-3.2517282624132227E-2</v>
      </c>
    </row>
    <row r="21" spans="1:5" ht="12" customHeight="1" thickBot="1">
      <c r="A21" s="134" t="s">
        <v>43</v>
      </c>
      <c r="B21" s="135">
        <v>16852.233634</v>
      </c>
      <c r="C21" s="139">
        <v>15187.479788000004</v>
      </c>
      <c r="D21" s="140">
        <f t="shared" si="1"/>
        <v>4.0543276711777404E-2</v>
      </c>
      <c r="E21" s="138">
        <f t="shared" si="0"/>
        <v>-9.8785352859177888E-2</v>
      </c>
    </row>
    <row r="22" spans="1:5" ht="12" customHeight="1" thickBot="1"/>
    <row r="23" spans="1:5" ht="12" customHeight="1" thickBot="1">
      <c r="A23" s="129" t="s">
        <v>307</v>
      </c>
      <c r="B23" s="144">
        <f>SUM(B24:B34)</f>
        <v>25516091.302920207</v>
      </c>
      <c r="C23" s="131">
        <f>SUM(C24:C34)</f>
        <v>23777197.940321788</v>
      </c>
      <c r="D23" s="132">
        <v>1</v>
      </c>
      <c r="E23" s="133">
        <f>C23/B23-1</f>
        <v>-6.8148892475526246E-2</v>
      </c>
    </row>
    <row r="24" spans="1:5" ht="12" customHeight="1">
      <c r="A24" s="134" t="s">
        <v>37</v>
      </c>
      <c r="B24" s="135">
        <v>4019908.0913</v>
      </c>
      <c r="C24" s="136">
        <v>3074181.4000000004</v>
      </c>
      <c r="D24" s="137">
        <f>C24/$C$23</f>
        <v>0.12929115565744398</v>
      </c>
      <c r="E24" s="138">
        <f>C24/B24-1</f>
        <v>-0.23526077458008765</v>
      </c>
    </row>
    <row r="25" spans="1:5" ht="12" customHeight="1">
      <c r="A25" s="134" t="s">
        <v>45</v>
      </c>
      <c r="B25" s="135">
        <v>2393641.3165100003</v>
      </c>
      <c r="C25" s="136">
        <v>2395877.2955800002</v>
      </c>
      <c r="D25" s="137">
        <f>C25/$C$23</f>
        <v>0.10076365186484104</v>
      </c>
      <c r="E25" s="138">
        <f>C25/B25-1</f>
        <v>9.3413288556543073E-4</v>
      </c>
    </row>
    <row r="26" spans="1:5" ht="12" customHeight="1">
      <c r="A26" s="134" t="s">
        <v>337</v>
      </c>
      <c r="B26" s="135">
        <v>1115886.2297500002</v>
      </c>
      <c r="C26" s="136">
        <v>1227563.084361</v>
      </c>
      <c r="D26" s="137">
        <f t="shared" ref="D26:D34" si="2">C26/$C$23</f>
        <v>5.1627743834326126E-2</v>
      </c>
      <c r="E26" s="138">
        <f t="shared" ref="E26:E34" si="3">C26/B26-1</f>
        <v>0.10007906866636351</v>
      </c>
    </row>
    <row r="27" spans="1:5" ht="12" customHeight="1">
      <c r="A27" s="134" t="s">
        <v>36</v>
      </c>
      <c r="B27" s="135">
        <v>804016.70231999992</v>
      </c>
      <c r="C27" s="136">
        <v>1192641.4270000001</v>
      </c>
      <c r="D27" s="137">
        <f t="shared" si="2"/>
        <v>5.0159040186038825E-2</v>
      </c>
      <c r="E27" s="138">
        <f t="shared" si="3"/>
        <v>0.48335404421154293</v>
      </c>
    </row>
    <row r="28" spans="1:5" ht="12" customHeight="1">
      <c r="A28" s="134" t="s">
        <v>49</v>
      </c>
      <c r="B28" s="135">
        <v>995129.87399999995</v>
      </c>
      <c r="C28" s="136">
        <v>1041644.313</v>
      </c>
      <c r="D28" s="137">
        <f t="shared" si="2"/>
        <v>4.3808539408824169E-2</v>
      </c>
      <c r="E28" s="138">
        <f t="shared" si="3"/>
        <v>4.6742078813322818E-2</v>
      </c>
    </row>
    <row r="29" spans="1:5" ht="12" customHeight="1">
      <c r="A29" s="134" t="s">
        <v>47</v>
      </c>
      <c r="B29" s="135">
        <v>1061851.6852219999</v>
      </c>
      <c r="C29" s="136">
        <v>1035814.9026570001</v>
      </c>
      <c r="D29" s="137">
        <f t="shared" si="2"/>
        <v>4.3563371313002662E-2</v>
      </c>
      <c r="E29" s="138">
        <f t="shared" si="3"/>
        <v>-2.4520168802629194E-2</v>
      </c>
    </row>
    <row r="30" spans="1:5" ht="12" customHeight="1">
      <c r="A30" s="134" t="s">
        <v>250</v>
      </c>
      <c r="B30" s="135">
        <v>937970.01391600003</v>
      </c>
      <c r="C30" s="136">
        <v>877690.12569000002</v>
      </c>
      <c r="D30" s="137">
        <f t="shared" si="2"/>
        <v>3.6913101699069334E-2</v>
      </c>
      <c r="E30" s="138">
        <f t="shared" si="3"/>
        <v>-6.4266327634860176E-2</v>
      </c>
    </row>
    <row r="31" spans="1:5" ht="12" customHeight="1">
      <c r="A31" s="134" t="s">
        <v>48</v>
      </c>
      <c r="B31" s="135">
        <v>958383.19236700004</v>
      </c>
      <c r="C31" s="136">
        <v>873714.49872399995</v>
      </c>
      <c r="D31" s="137">
        <f t="shared" si="2"/>
        <v>3.6745898356775657E-2</v>
      </c>
      <c r="E31" s="138">
        <f t="shared" si="3"/>
        <v>-8.8345344865540354E-2</v>
      </c>
    </row>
    <row r="32" spans="1:5" ht="12" customHeight="1">
      <c r="A32" s="134" t="s">
        <v>42</v>
      </c>
      <c r="B32" s="135">
        <v>797599.80099999998</v>
      </c>
      <c r="C32" s="136">
        <v>761531.61800000002</v>
      </c>
      <c r="D32" s="137">
        <f t="shared" si="2"/>
        <v>3.2027811683755278E-2</v>
      </c>
      <c r="E32" s="138">
        <f t="shared" si="3"/>
        <v>-4.5220902706819999E-2</v>
      </c>
    </row>
    <row r="33" spans="1:5" ht="12" customHeight="1">
      <c r="A33" s="134" t="s">
        <v>413</v>
      </c>
      <c r="B33" s="135">
        <v>694431.45456999994</v>
      </c>
      <c r="C33" s="136">
        <v>678859.88758800004</v>
      </c>
      <c r="D33" s="137">
        <f t="shared" si="2"/>
        <v>2.8550878421076589E-2</v>
      </c>
      <c r="E33" s="138">
        <f t="shared" si="3"/>
        <v>-2.2423475894596367E-2</v>
      </c>
    </row>
    <row r="34" spans="1:5" ht="12" customHeight="1" thickBot="1">
      <c r="A34" s="134" t="s">
        <v>43</v>
      </c>
      <c r="B34" s="135">
        <v>11737272.941965206</v>
      </c>
      <c r="C34" s="139">
        <v>10617679.387721786</v>
      </c>
      <c r="D34" s="140">
        <f t="shared" si="2"/>
        <v>0.44654880757484633</v>
      </c>
      <c r="E34" s="138">
        <f t="shared" si="3"/>
        <v>-9.5387877557183476E-2</v>
      </c>
    </row>
    <row r="35" spans="1:5" ht="12" customHeight="1" thickBot="1">
      <c r="A35" s="141"/>
      <c r="B35" s="142"/>
      <c r="C35" s="268"/>
    </row>
    <row r="36" spans="1:5" ht="12" customHeight="1" thickBot="1">
      <c r="A36" s="129" t="s">
        <v>54</v>
      </c>
      <c r="B36" s="144">
        <f>SUM(B37:B47)</f>
        <v>50843.535751999996</v>
      </c>
      <c r="C36" s="131">
        <f>SUM(C37:C47)</f>
        <v>46424.878706999996</v>
      </c>
      <c r="D36" s="132">
        <v>1</v>
      </c>
      <c r="E36" s="133">
        <f t="shared" ref="E36:E47" si="4">C36/B36-1</f>
        <v>-8.6906958370340792E-2</v>
      </c>
    </row>
    <row r="37" spans="1:5" ht="12" customHeight="1">
      <c r="A37" s="134" t="s">
        <v>84</v>
      </c>
      <c r="B37" s="135">
        <v>3657.8874900000001</v>
      </c>
      <c r="C37" s="136">
        <v>3888.5988699999998</v>
      </c>
      <c r="D37" s="137">
        <f t="shared" ref="D37:D47" si="5">C37/$C$36</f>
        <v>8.3761099184383486E-2</v>
      </c>
      <c r="E37" s="138">
        <f t="shared" si="4"/>
        <v>6.3072300783094892E-2</v>
      </c>
    </row>
    <row r="38" spans="1:5" ht="12" customHeight="1">
      <c r="A38" s="134" t="s">
        <v>364</v>
      </c>
      <c r="B38" s="135">
        <v>1287.068162</v>
      </c>
      <c r="C38" s="136">
        <v>3862.404892</v>
      </c>
      <c r="D38" s="137">
        <f t="shared" si="5"/>
        <v>8.3196876320920196E-2</v>
      </c>
      <c r="E38" s="138">
        <f t="shared" si="4"/>
        <v>2.000932666998875</v>
      </c>
    </row>
    <row r="39" spans="1:5" ht="12" customHeight="1">
      <c r="A39" s="134" t="s">
        <v>34</v>
      </c>
      <c r="B39" s="135">
        <v>2041.0064</v>
      </c>
      <c r="C39" s="136">
        <v>3321.5826999999999</v>
      </c>
      <c r="D39" s="137">
        <f t="shared" si="5"/>
        <v>7.1547471797684378E-2</v>
      </c>
      <c r="E39" s="138">
        <f t="shared" si="4"/>
        <v>0.62742395124287698</v>
      </c>
    </row>
    <row r="40" spans="1:5" ht="12" customHeight="1">
      <c r="A40" s="134" t="s">
        <v>249</v>
      </c>
      <c r="B40" s="135">
        <v>2771.3538100000001</v>
      </c>
      <c r="C40" s="136">
        <v>3196.6678069999998</v>
      </c>
      <c r="D40" s="137">
        <f t="shared" si="5"/>
        <v>6.8856783173846026E-2</v>
      </c>
      <c r="E40" s="138">
        <f t="shared" si="4"/>
        <v>0.15346795326721563</v>
      </c>
    </row>
    <row r="41" spans="1:5" ht="12" customHeight="1">
      <c r="A41" s="134" t="s">
        <v>51</v>
      </c>
      <c r="B41" s="135">
        <v>5448.1304719999998</v>
      </c>
      <c r="C41" s="136">
        <v>3039.8843379999998</v>
      </c>
      <c r="D41" s="137">
        <f t="shared" si="5"/>
        <v>6.5479639854000155E-2</v>
      </c>
      <c r="E41" s="138">
        <f t="shared" si="4"/>
        <v>-0.44203165588212079</v>
      </c>
    </row>
    <row r="42" spans="1:5" ht="12" customHeight="1">
      <c r="A42" s="134" t="s">
        <v>250</v>
      </c>
      <c r="B42" s="135">
        <v>3523.251573</v>
      </c>
      <c r="C42" s="136">
        <v>2926.6040860000003</v>
      </c>
      <c r="D42" s="137">
        <f t="shared" si="5"/>
        <v>6.3039563430431184E-2</v>
      </c>
      <c r="E42" s="138">
        <f t="shared" si="4"/>
        <v>-0.16934569520165221</v>
      </c>
    </row>
    <row r="43" spans="1:5" ht="12" customHeight="1">
      <c r="A43" s="134" t="s">
        <v>39</v>
      </c>
      <c r="B43" s="135">
        <v>1817.7496530000001</v>
      </c>
      <c r="C43" s="136">
        <v>2761.1270030000001</v>
      </c>
      <c r="D43" s="137">
        <f t="shared" si="5"/>
        <v>5.9475158145834296E-2</v>
      </c>
      <c r="E43" s="138">
        <f t="shared" si="4"/>
        <v>0.51898089951113846</v>
      </c>
    </row>
    <row r="44" spans="1:5" ht="12" customHeight="1">
      <c r="A44" s="134" t="s">
        <v>52</v>
      </c>
      <c r="B44" s="135">
        <v>2223.0466200000001</v>
      </c>
      <c r="C44" s="136">
        <v>2637.1911019999998</v>
      </c>
      <c r="D44" s="137">
        <f t="shared" si="5"/>
        <v>5.6805557180752766E-2</v>
      </c>
      <c r="E44" s="138">
        <f t="shared" si="4"/>
        <v>0.18629590503144722</v>
      </c>
    </row>
    <row r="45" spans="1:5" ht="12" customHeight="1">
      <c r="A45" s="134" t="s">
        <v>303</v>
      </c>
      <c r="B45" s="135">
        <v>2901.65373</v>
      </c>
      <c r="C45" s="136">
        <v>2565.1180800000002</v>
      </c>
      <c r="D45" s="137">
        <f t="shared" si="5"/>
        <v>5.5253091692261731E-2</v>
      </c>
      <c r="E45" s="138">
        <f t="shared" si="4"/>
        <v>-0.11598063770345191</v>
      </c>
    </row>
    <row r="46" spans="1:5" ht="12" customHeight="1">
      <c r="A46" s="134" t="s">
        <v>414</v>
      </c>
      <c r="B46" s="135">
        <v>2833.739325</v>
      </c>
      <c r="C46" s="136">
        <v>2248.4379789999998</v>
      </c>
      <c r="D46" s="137">
        <f t="shared" si="5"/>
        <v>4.8431746977531206E-2</v>
      </c>
      <c r="E46" s="138">
        <f t="shared" si="4"/>
        <v>-0.20654734923439022</v>
      </c>
    </row>
    <row r="47" spans="1:5" ht="12" customHeight="1">
      <c r="A47" s="134" t="s">
        <v>43</v>
      </c>
      <c r="B47" s="135">
        <v>22338.648517000001</v>
      </c>
      <c r="C47" s="136">
        <v>15977.261849999999</v>
      </c>
      <c r="D47" s="137">
        <f t="shared" si="5"/>
        <v>0.34415301224235462</v>
      </c>
      <c r="E47" s="138">
        <f t="shared" si="4"/>
        <v>-0.28477043551488379</v>
      </c>
    </row>
    <row r="48" spans="1:5" ht="12" customHeight="1" thickBot="1"/>
    <row r="49" spans="1:5" ht="12" customHeight="1" thickBot="1">
      <c r="A49" s="129" t="s">
        <v>308</v>
      </c>
      <c r="B49" s="130">
        <f>SUM(B50:B60)</f>
        <v>701401.53749500006</v>
      </c>
      <c r="C49" s="131">
        <f>SUM(C50:C60)</f>
        <v>657210.87982600008</v>
      </c>
      <c r="D49" s="132">
        <v>1</v>
      </c>
      <c r="E49" s="133">
        <f t="shared" ref="E49:E60" si="6">C49/B49-1</f>
        <v>-6.3003365842087322E-2</v>
      </c>
    </row>
    <row r="50" spans="1:5" ht="12" customHeight="1">
      <c r="A50" s="134" t="s">
        <v>250</v>
      </c>
      <c r="B50" s="135">
        <v>120525.5444</v>
      </c>
      <c r="C50" s="136">
        <v>107554.531367</v>
      </c>
      <c r="D50" s="137">
        <f t="shared" ref="D50:D60" si="7">C50/$C$49</f>
        <v>0.16365299886008522</v>
      </c>
      <c r="E50" s="138">
        <f t="shared" si="6"/>
        <v>-0.10762044757874578</v>
      </c>
    </row>
    <row r="51" spans="1:5" ht="12" customHeight="1">
      <c r="A51" s="134" t="s">
        <v>39</v>
      </c>
      <c r="B51" s="135">
        <v>115102.01235</v>
      </c>
      <c r="C51" s="136">
        <v>101823.91452999999</v>
      </c>
      <c r="D51" s="137">
        <f t="shared" si="7"/>
        <v>0.15493339756785279</v>
      </c>
      <c r="E51" s="138">
        <f t="shared" si="6"/>
        <v>-0.11535938902288023</v>
      </c>
    </row>
    <row r="52" spans="1:5" ht="12" customHeight="1">
      <c r="A52" s="134" t="s">
        <v>36</v>
      </c>
      <c r="B52" s="135">
        <v>58938.340268</v>
      </c>
      <c r="C52" s="136">
        <v>71509.853585999997</v>
      </c>
      <c r="D52" s="137">
        <f t="shared" si="7"/>
        <v>0.10880807938683637</v>
      </c>
      <c r="E52" s="138">
        <f t="shared" si="6"/>
        <v>0.21329941190803403</v>
      </c>
    </row>
    <row r="53" spans="1:5" ht="12" customHeight="1">
      <c r="A53" s="134" t="s">
        <v>51</v>
      </c>
      <c r="B53" s="135">
        <v>66391.590941999995</v>
      </c>
      <c r="C53" s="136">
        <v>33896.944127000002</v>
      </c>
      <c r="D53" s="137">
        <f t="shared" si="7"/>
        <v>5.1576967405004601E-2</v>
      </c>
      <c r="E53" s="138">
        <f t="shared" si="6"/>
        <v>-0.48943919484302567</v>
      </c>
    </row>
    <row r="54" spans="1:5" ht="12" customHeight="1">
      <c r="A54" s="134" t="s">
        <v>364</v>
      </c>
      <c r="B54" s="135">
        <v>9426.0768320000006</v>
      </c>
      <c r="C54" s="136">
        <v>26649.230031000003</v>
      </c>
      <c r="D54" s="137">
        <f>C54/$C$49</f>
        <v>4.0548978796661923E-2</v>
      </c>
      <c r="E54" s="138">
        <f>C54/B54-1</f>
        <v>1.8271814993625126</v>
      </c>
    </row>
    <row r="55" spans="1:5" ht="12" customHeight="1">
      <c r="A55" s="134" t="s">
        <v>415</v>
      </c>
      <c r="B55" s="135">
        <v>11654.392395999999</v>
      </c>
      <c r="C55" s="136">
        <v>24813.121423000001</v>
      </c>
      <c r="D55" s="137">
        <f t="shared" si="7"/>
        <v>3.7755189673015457E-2</v>
      </c>
      <c r="E55" s="138">
        <f t="shared" si="6"/>
        <v>1.129078941216731</v>
      </c>
    </row>
    <row r="56" spans="1:5" ht="12" customHeight="1">
      <c r="A56" s="134" t="s">
        <v>40</v>
      </c>
      <c r="B56" s="135">
        <v>19758.633686000001</v>
      </c>
      <c r="C56" s="136">
        <v>19763.252469999999</v>
      </c>
      <c r="D56" s="137">
        <f t="shared" si="7"/>
        <v>3.0071401853895695E-2</v>
      </c>
      <c r="E56" s="138">
        <f t="shared" si="6"/>
        <v>2.3376029301402923E-4</v>
      </c>
    </row>
    <row r="57" spans="1:5" ht="12" customHeight="1">
      <c r="A57" s="134" t="s">
        <v>249</v>
      </c>
      <c r="B57" s="135">
        <v>19732.915729</v>
      </c>
      <c r="C57" s="136">
        <v>19216.724715</v>
      </c>
      <c r="D57" s="137">
        <f t="shared" si="7"/>
        <v>2.9239815263082263E-2</v>
      </c>
      <c r="E57" s="138">
        <f t="shared" si="6"/>
        <v>-2.6158881996409256E-2</v>
      </c>
    </row>
    <row r="58" spans="1:5" ht="12" customHeight="1">
      <c r="A58" s="134" t="s">
        <v>304</v>
      </c>
      <c r="B58" s="135">
        <v>20462.740376999998</v>
      </c>
      <c r="C58" s="136">
        <v>19057.021108000001</v>
      </c>
      <c r="D58" s="137">
        <f t="shared" si="7"/>
        <v>2.8996813188858717E-2</v>
      </c>
      <c r="E58" s="138">
        <f t="shared" si="6"/>
        <v>-6.8696530528238431E-2</v>
      </c>
    </row>
    <row r="59" spans="1:5" ht="12" customHeight="1">
      <c r="A59" s="134" t="s">
        <v>35</v>
      </c>
      <c r="B59" s="135">
        <v>20833.632258000001</v>
      </c>
      <c r="C59" s="136">
        <v>18567.753831999999</v>
      </c>
      <c r="D59" s="137">
        <f t="shared" si="7"/>
        <v>2.8252353090861652E-2</v>
      </c>
      <c r="E59" s="138">
        <f t="shared" si="6"/>
        <v>-0.10876060390909115</v>
      </c>
    </row>
    <row r="60" spans="1:5" ht="12" customHeight="1">
      <c r="A60" s="134" t="s">
        <v>43</v>
      </c>
      <c r="B60" s="135">
        <v>238575.658257</v>
      </c>
      <c r="C60" s="136">
        <v>214358.53263700003</v>
      </c>
      <c r="D60" s="137">
        <f t="shared" si="7"/>
        <v>0.32616400491384523</v>
      </c>
      <c r="E60" s="138">
        <f t="shared" si="6"/>
        <v>-0.10150711014244651</v>
      </c>
    </row>
    <row r="61" spans="1:5" ht="12" customHeight="1" thickBot="1"/>
    <row r="62" spans="1:5" ht="12" customHeight="1" thickBot="1">
      <c r="A62" s="129" t="s">
        <v>55</v>
      </c>
      <c r="B62" s="130">
        <f>SUM(B63:B73)</f>
        <v>209054.88128099998</v>
      </c>
      <c r="C62" s="131">
        <f>SUM(C63:C73)</f>
        <v>222706.56141699996</v>
      </c>
      <c r="D62" s="132">
        <v>1</v>
      </c>
      <c r="E62" s="133">
        <f t="shared" ref="E62:E73" si="8">C62/B62-1</f>
        <v>6.5301896097083478E-2</v>
      </c>
    </row>
    <row r="63" spans="1:5" ht="12" customHeight="1">
      <c r="A63" s="134" t="s">
        <v>39</v>
      </c>
      <c r="B63" s="135">
        <v>35154.616194000002</v>
      </c>
      <c r="C63" s="145">
        <v>57224.261210999997</v>
      </c>
      <c r="D63" s="146">
        <f t="shared" ref="D63:D73" si="9">C63/$C$62</f>
        <v>0.25694914800400609</v>
      </c>
      <c r="E63" s="138">
        <f t="shared" si="8"/>
        <v>0.62778796659901293</v>
      </c>
    </row>
    <row r="64" spans="1:5" ht="12" customHeight="1">
      <c r="A64" s="134" t="s">
        <v>249</v>
      </c>
      <c r="B64" s="135">
        <v>30298.951362</v>
      </c>
      <c r="C64" s="136">
        <v>31178.782399</v>
      </c>
      <c r="D64" s="137">
        <f t="shared" si="9"/>
        <v>0.13999938843571053</v>
      </c>
      <c r="E64" s="138">
        <f t="shared" si="8"/>
        <v>2.9038332927371791E-2</v>
      </c>
    </row>
    <row r="65" spans="1:7" ht="12" customHeight="1">
      <c r="A65" s="134" t="s">
        <v>51</v>
      </c>
      <c r="B65" s="135">
        <v>32191.322217000001</v>
      </c>
      <c r="C65" s="136">
        <v>22077.702943</v>
      </c>
      <c r="D65" s="137">
        <f t="shared" si="9"/>
        <v>9.9133598949791568E-2</v>
      </c>
      <c r="E65" s="138">
        <f t="shared" si="8"/>
        <v>-0.3141722233658073</v>
      </c>
      <c r="G65" s="180"/>
    </row>
    <row r="66" spans="1:7" ht="12" customHeight="1">
      <c r="A66" s="134" t="s">
        <v>364</v>
      </c>
      <c r="B66" s="135">
        <v>1857.9047760000001</v>
      </c>
      <c r="C66" s="136">
        <v>16835.033114999998</v>
      </c>
      <c r="D66" s="137">
        <f t="shared" si="9"/>
        <v>7.5592892314823926E-2</v>
      </c>
      <c r="E66" s="138">
        <f t="shared" si="8"/>
        <v>8.0613003058451671</v>
      </c>
    </row>
    <row r="67" spans="1:7" ht="12" customHeight="1">
      <c r="A67" s="134" t="s">
        <v>34</v>
      </c>
      <c r="B67" s="135">
        <v>6109.7376000000004</v>
      </c>
      <c r="C67" s="136">
        <v>11464.4172</v>
      </c>
      <c r="D67" s="137">
        <f t="shared" si="9"/>
        <v>5.1477680437685039E-2</v>
      </c>
      <c r="E67" s="138">
        <f t="shared" si="8"/>
        <v>0.87641727854237139</v>
      </c>
    </row>
    <row r="68" spans="1:7" ht="12" customHeight="1">
      <c r="A68" s="134" t="s">
        <v>84</v>
      </c>
      <c r="B68" s="135">
        <v>6273.8523500000001</v>
      </c>
      <c r="C68" s="136">
        <v>8387.8467000000001</v>
      </c>
      <c r="D68" s="137">
        <f t="shared" si="9"/>
        <v>3.7663222163869872E-2</v>
      </c>
      <c r="E68" s="138">
        <f t="shared" si="8"/>
        <v>0.33695315606208043</v>
      </c>
    </row>
    <row r="69" spans="1:7" ht="12" customHeight="1">
      <c r="A69" s="134" t="s">
        <v>53</v>
      </c>
      <c r="B69" s="135">
        <v>8298.0214049999995</v>
      </c>
      <c r="C69" s="136">
        <v>7308.2490209999996</v>
      </c>
      <c r="D69" s="137">
        <f t="shared" si="9"/>
        <v>3.2815598132808925E-2</v>
      </c>
      <c r="E69" s="138">
        <f t="shared" si="8"/>
        <v>-0.119278118926472</v>
      </c>
    </row>
    <row r="70" spans="1:7" ht="12" customHeight="1">
      <c r="A70" s="134" t="s">
        <v>215</v>
      </c>
      <c r="B70" s="135">
        <v>10834.56366</v>
      </c>
      <c r="C70" s="136">
        <v>7146.4072429999997</v>
      </c>
      <c r="D70" s="137">
        <f t="shared" si="9"/>
        <v>3.2088894002628564E-2</v>
      </c>
      <c r="E70" s="138">
        <f t="shared" si="8"/>
        <v>-0.34040654822272742</v>
      </c>
    </row>
    <row r="71" spans="1:7" ht="12" customHeight="1">
      <c r="A71" s="134" t="s">
        <v>401</v>
      </c>
      <c r="B71" s="135">
        <v>5331.4062000000004</v>
      </c>
      <c r="C71" s="136">
        <v>5910.7989950000001</v>
      </c>
      <c r="D71" s="137">
        <f t="shared" si="9"/>
        <v>2.6540749214534854E-2</v>
      </c>
      <c r="E71" s="138">
        <f t="shared" si="8"/>
        <v>0.10867541756619481</v>
      </c>
    </row>
    <row r="72" spans="1:7" ht="12" customHeight="1">
      <c r="A72" s="134" t="s">
        <v>415</v>
      </c>
      <c r="B72" s="135">
        <v>6700.5376429999997</v>
      </c>
      <c r="C72" s="136">
        <v>5676.3774560000002</v>
      </c>
      <c r="D72" s="137">
        <f t="shared" si="9"/>
        <v>2.5488146464492548E-2</v>
      </c>
      <c r="E72" s="138">
        <f t="shared" si="8"/>
        <v>-0.15284746412400685</v>
      </c>
    </row>
    <row r="73" spans="1:7" ht="12" customHeight="1">
      <c r="A73" s="134" t="s">
        <v>43</v>
      </c>
      <c r="B73" s="135">
        <v>66003.96787399998</v>
      </c>
      <c r="C73" s="136">
        <v>49496.685134000014</v>
      </c>
      <c r="D73" s="137">
        <f t="shared" si="9"/>
        <v>0.2222506818796483</v>
      </c>
      <c r="E73" s="138">
        <f t="shared" si="8"/>
        <v>-0.25009530898978649</v>
      </c>
    </row>
    <row r="74" spans="1:7" ht="12" customHeight="1" thickBot="1"/>
    <row r="75" spans="1:7" ht="12" customHeight="1" thickBot="1">
      <c r="A75" s="129" t="s">
        <v>372</v>
      </c>
      <c r="B75" s="130">
        <f>SUM(B76:B80)</f>
        <v>3560.9150100000006</v>
      </c>
      <c r="C75" s="131">
        <f>SUM(C76:C80)</f>
        <v>3906.1643730000001</v>
      </c>
      <c r="D75" s="132">
        <v>1</v>
      </c>
      <c r="E75" s="133">
        <f t="shared" ref="E75:E80" si="10">C75/B75-1</f>
        <v>9.6955238198734639E-2</v>
      </c>
    </row>
    <row r="76" spans="1:7" ht="12" customHeight="1">
      <c r="A76" s="134" t="s">
        <v>33</v>
      </c>
      <c r="B76" s="135">
        <v>1153.8582039999999</v>
      </c>
      <c r="C76" s="145">
        <v>2061.0755720000002</v>
      </c>
      <c r="D76" s="146">
        <f>C76/$C$75</f>
        <v>0.5276469127224821</v>
      </c>
      <c r="E76" s="138">
        <f t="shared" si="10"/>
        <v>0.78624684112399001</v>
      </c>
    </row>
    <row r="77" spans="1:7" ht="12" customHeight="1">
      <c r="A77" s="134" t="s">
        <v>40</v>
      </c>
      <c r="B77" s="135">
        <v>1882.7816560000001</v>
      </c>
      <c r="C77" s="136">
        <v>1526.1947879999998</v>
      </c>
      <c r="D77" s="137">
        <f t="shared" ref="D77:D80" si="11">C77/$C$75</f>
        <v>0.39071443038835985</v>
      </c>
      <c r="E77" s="138">
        <f t="shared" si="10"/>
        <v>-0.18939363832425204</v>
      </c>
    </row>
    <row r="78" spans="1:7" ht="12" customHeight="1">
      <c r="A78" s="134" t="s">
        <v>35</v>
      </c>
      <c r="B78" s="135">
        <v>210.01758000000001</v>
      </c>
      <c r="C78" s="136">
        <v>211.9572</v>
      </c>
      <c r="D78" s="137">
        <f t="shared" si="11"/>
        <v>5.4262232655922081E-2</v>
      </c>
      <c r="E78" s="138">
        <f t="shared" si="10"/>
        <v>9.2355125699477014E-3</v>
      </c>
      <c r="G78" s="180"/>
    </row>
    <row r="79" spans="1:7" ht="12" customHeight="1">
      <c r="A79" s="134" t="s">
        <v>212</v>
      </c>
      <c r="B79" s="135">
        <v>0</v>
      </c>
      <c r="C79" s="136">
        <v>83.321268000000003</v>
      </c>
      <c r="D79" s="137">
        <f t="shared" si="11"/>
        <v>2.133071218813249E-2</v>
      </c>
      <c r="E79" s="138" t="s">
        <v>159</v>
      </c>
    </row>
    <row r="80" spans="1:7" ht="12" customHeight="1">
      <c r="A80" s="134" t="s">
        <v>39</v>
      </c>
      <c r="B80" s="135">
        <v>314.25756999999999</v>
      </c>
      <c r="C80" s="136">
        <v>23.615545000000001</v>
      </c>
      <c r="D80" s="137">
        <f t="shared" si="11"/>
        <v>6.0457120451034331E-3</v>
      </c>
      <c r="E80" s="138">
        <f t="shared" si="10"/>
        <v>-0.92485290012266053</v>
      </c>
    </row>
    <row r="87" spans="1:5" ht="12" customHeight="1" thickBot="1"/>
    <row r="88" spans="1:5" ht="12" customHeight="1" thickBot="1">
      <c r="A88" s="129" t="s">
        <v>358</v>
      </c>
      <c r="B88" s="130">
        <f>SUM(B89)</f>
        <v>1332611.4638</v>
      </c>
      <c r="C88" s="130">
        <f>SUM(C89)</f>
        <v>1408686.1986</v>
      </c>
      <c r="D88" s="269">
        <v>1</v>
      </c>
      <c r="E88" s="133">
        <f t="shared" ref="E88:E89" si="12">C88/B88-1</f>
        <v>5.708695810185338E-2</v>
      </c>
    </row>
    <row r="89" spans="1:5" ht="12" customHeight="1">
      <c r="A89" s="134" t="s">
        <v>360</v>
      </c>
      <c r="B89" s="135">
        <f>'02.1 PRODUCCION'!G31</f>
        <v>1332611.4638</v>
      </c>
      <c r="C89" s="145">
        <f>'02.1 PRODUCCION'!G30</f>
        <v>1408686.1986</v>
      </c>
      <c r="D89" s="270">
        <v>1</v>
      </c>
      <c r="E89" s="138">
        <f t="shared" si="12"/>
        <v>5.708695810185338E-2</v>
      </c>
    </row>
    <row r="90" spans="1:5" ht="12" customHeight="1" thickBot="1">
      <c r="D90" s="271"/>
    </row>
    <row r="91" spans="1:5" ht="12" customHeight="1" thickBot="1">
      <c r="A91" s="129" t="s">
        <v>359</v>
      </c>
      <c r="B91" s="130">
        <f>SUM(B92:B103)</f>
        <v>2676.7145140000002</v>
      </c>
      <c r="C91" s="130">
        <f>SUM(C92:C103)</f>
        <v>2657.3121000000001</v>
      </c>
      <c r="D91" s="269">
        <v>1</v>
      </c>
      <c r="E91" s="133">
        <f t="shared" ref="E91:E92" si="13">C91/B91-1</f>
        <v>-7.2485929666835647E-3</v>
      </c>
    </row>
    <row r="92" spans="1:5" ht="12" customHeight="1">
      <c r="A92" s="272" t="s">
        <v>361</v>
      </c>
      <c r="B92" s="135">
        <f>'02.1 PRODUCCION'!H31</f>
        <v>2676.7145140000002</v>
      </c>
      <c r="C92" s="145">
        <f>'02.1 PRODUCCION'!H30</f>
        <v>2657.3121000000001</v>
      </c>
      <c r="D92" s="270">
        <v>1</v>
      </c>
      <c r="E92" s="138">
        <f t="shared" si="13"/>
        <v>-7.2485929666835647E-3</v>
      </c>
    </row>
    <row r="95" spans="1:5" ht="12" customHeight="1">
      <c r="A95" s="147" t="s">
        <v>7</v>
      </c>
      <c r="B95" s="148"/>
      <c r="C95" s="148"/>
      <c r="D95" s="148"/>
      <c r="E95" s="148"/>
    </row>
  </sheetData>
  <mergeCells count="1">
    <mergeCell ref="B5:D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G114"/>
  <sheetViews>
    <sheetView topLeftCell="A85" zoomScale="115" zoomScaleNormal="115" workbookViewId="0">
      <selection activeCell="A102" sqref="A102:C107"/>
    </sheetView>
  </sheetViews>
  <sheetFormatPr baseColWidth="10" defaultColWidth="11.5546875" defaultRowHeight="12" customHeight="1"/>
  <cols>
    <col min="1" max="1" width="35.33203125" style="112" customWidth="1"/>
    <col min="2" max="2" width="16.33203125" style="111" customWidth="1"/>
    <col min="3" max="3" width="11.44140625" style="111" customWidth="1"/>
    <col min="4" max="4" width="10.88671875" style="111" customWidth="1"/>
    <col min="5" max="5" width="11.5546875" style="111" customWidth="1"/>
    <col min="6" max="16384" width="11.5546875" style="112"/>
  </cols>
  <sheetData>
    <row r="1" spans="1:7" ht="12" customHeight="1">
      <c r="A1" s="110" t="s">
        <v>226</v>
      </c>
    </row>
    <row r="2" spans="1:7" ht="12" customHeight="1">
      <c r="A2" s="113" t="s">
        <v>56</v>
      </c>
    </row>
    <row r="3" spans="1:7" s="116" customFormat="1" ht="12" customHeight="1">
      <c r="A3" s="114"/>
      <c r="B3" s="115"/>
      <c r="C3" s="115"/>
      <c r="D3" s="115"/>
      <c r="E3" s="115"/>
    </row>
    <row r="4" spans="1:7" ht="12" customHeight="1" thickBot="1"/>
    <row r="5" spans="1:7" ht="12" customHeight="1" thickBot="1">
      <c r="B5" s="329" t="s">
        <v>400</v>
      </c>
      <c r="C5" s="330"/>
      <c r="D5" s="331"/>
    </row>
    <row r="6" spans="1:7" ht="12" customHeight="1">
      <c r="A6" s="117" t="s">
        <v>73</v>
      </c>
      <c r="B6" s="118">
        <v>2016</v>
      </c>
      <c r="C6" s="118">
        <v>2017</v>
      </c>
      <c r="D6" s="119" t="s">
        <v>72</v>
      </c>
      <c r="E6" s="119" t="s">
        <v>38</v>
      </c>
    </row>
    <row r="7" spans="1:7" ht="12" customHeight="1" thickBot="1">
      <c r="A7" s="120"/>
      <c r="B7" s="121"/>
      <c r="C7" s="121"/>
      <c r="D7" s="122"/>
      <c r="E7" s="122"/>
    </row>
    <row r="8" spans="1:7" ht="12" customHeight="1">
      <c r="A8" s="123"/>
      <c r="B8" s="124"/>
      <c r="C8" s="125"/>
      <c r="D8" s="126"/>
      <c r="E8" s="127"/>
    </row>
    <row r="9" spans="1:7" ht="12" customHeight="1" thickBot="1">
      <c r="A9" s="123"/>
      <c r="B9" s="128"/>
      <c r="C9" s="128"/>
      <c r="D9" s="128"/>
      <c r="E9" s="128"/>
    </row>
    <row r="10" spans="1:7" ht="12" customHeight="1" thickBot="1">
      <c r="A10" s="129" t="s">
        <v>50</v>
      </c>
      <c r="B10" s="130">
        <f>SUM(B11:B26)</f>
        <v>326426.40519799996</v>
      </c>
      <c r="C10" s="131">
        <f>SUM(C11:C26)</f>
        <v>374599.218903</v>
      </c>
      <c r="D10" s="132">
        <v>1</v>
      </c>
      <c r="E10" s="133">
        <f t="shared" ref="E10:E26" si="0">C10/B10-1</f>
        <v>0.1475763386107809</v>
      </c>
    </row>
    <row r="11" spans="1:7" ht="12" customHeight="1">
      <c r="A11" s="134" t="s">
        <v>58</v>
      </c>
      <c r="B11" s="135">
        <v>78725.097356999991</v>
      </c>
      <c r="C11" s="136">
        <v>84112.547401000003</v>
      </c>
      <c r="D11" s="137">
        <f t="shared" ref="D11:D26" si="1">C11/$C$10</f>
        <v>0.22454010354671988</v>
      </c>
      <c r="E11" s="138">
        <f>C11/B11-1</f>
        <v>6.8433704433151554E-2</v>
      </c>
      <c r="G11" s="180"/>
    </row>
    <row r="12" spans="1:7" ht="12" customHeight="1">
      <c r="A12" s="134" t="s">
        <v>218</v>
      </c>
      <c r="B12" s="135">
        <v>18031.668300000001</v>
      </c>
      <c r="C12" s="136">
        <v>73644.279827999999</v>
      </c>
      <c r="D12" s="137">
        <f>C12/$C$10</f>
        <v>0.19659485688108094</v>
      </c>
      <c r="E12" s="138">
        <f t="shared" si="0"/>
        <v>3.0841634064442056</v>
      </c>
    </row>
    <row r="13" spans="1:7" ht="12" customHeight="1">
      <c r="A13" s="134" t="s">
        <v>57</v>
      </c>
      <c r="B13" s="135">
        <v>72539.268722999986</v>
      </c>
      <c r="C13" s="136">
        <v>63926.196084000003</v>
      </c>
      <c r="D13" s="137">
        <f>C13/$C$10</f>
        <v>0.17065224073666119</v>
      </c>
      <c r="E13" s="138">
        <f t="shared" si="0"/>
        <v>-0.1187366896665315</v>
      </c>
    </row>
    <row r="14" spans="1:7" ht="12" customHeight="1">
      <c r="A14" s="134" t="s">
        <v>60</v>
      </c>
      <c r="B14" s="135">
        <v>49711.396330000003</v>
      </c>
      <c r="C14" s="136">
        <v>48283.452248000001</v>
      </c>
      <c r="D14" s="137">
        <f t="shared" si="1"/>
        <v>0.1288936276733206</v>
      </c>
      <c r="E14" s="138">
        <f t="shared" si="0"/>
        <v>-2.8724682616453889E-2</v>
      </c>
    </row>
    <row r="15" spans="1:7" ht="12" customHeight="1">
      <c r="A15" s="134" t="s">
        <v>59</v>
      </c>
      <c r="B15" s="135">
        <v>28950.984901</v>
      </c>
      <c r="C15" s="136">
        <v>26687.370172999999</v>
      </c>
      <c r="D15" s="137">
        <f t="shared" si="1"/>
        <v>7.1242460812259503E-2</v>
      </c>
      <c r="E15" s="138">
        <f t="shared" si="0"/>
        <v>-7.8187831458604751E-2</v>
      </c>
    </row>
    <row r="16" spans="1:7" ht="12" customHeight="1">
      <c r="A16" s="134" t="s">
        <v>66</v>
      </c>
      <c r="B16" s="135">
        <v>24584.508847000005</v>
      </c>
      <c r="C16" s="136">
        <v>26552.525649000003</v>
      </c>
      <c r="D16" s="137">
        <f t="shared" si="1"/>
        <v>7.0882490697012385E-2</v>
      </c>
      <c r="E16" s="138">
        <f t="shared" si="0"/>
        <v>8.0051092915779387E-2</v>
      </c>
    </row>
    <row r="17" spans="1:7" ht="12" customHeight="1">
      <c r="A17" s="134" t="s">
        <v>61</v>
      </c>
      <c r="B17" s="135">
        <v>22779.238432999999</v>
      </c>
      <c r="C17" s="136">
        <v>22586.947364</v>
      </c>
      <c r="D17" s="137">
        <f t="shared" si="1"/>
        <v>6.02963012847305E-2</v>
      </c>
      <c r="E17" s="138">
        <f t="shared" si="0"/>
        <v>-8.4415056089596208E-3</v>
      </c>
    </row>
    <row r="18" spans="1:7" ht="12" customHeight="1">
      <c r="A18" s="134" t="s">
        <v>62</v>
      </c>
      <c r="B18" s="135">
        <v>9500.8375410000008</v>
      </c>
      <c r="C18" s="136">
        <v>9115.2271840000012</v>
      </c>
      <c r="D18" s="137">
        <f>C18/$C$10</f>
        <v>2.4333278672319734E-2</v>
      </c>
      <c r="E18" s="138">
        <f t="shared" si="0"/>
        <v>-4.0586985656362762E-2</v>
      </c>
    </row>
    <row r="19" spans="1:7" ht="12" customHeight="1">
      <c r="A19" s="134" t="s">
        <v>63</v>
      </c>
      <c r="B19" s="135">
        <v>7870.8470779999998</v>
      </c>
      <c r="C19" s="136">
        <v>6130.2666560000007</v>
      </c>
      <c r="D19" s="137">
        <f t="shared" si="1"/>
        <v>1.6364867695005506E-2</v>
      </c>
      <c r="E19" s="138">
        <f t="shared" si="0"/>
        <v>-0.22114270608371223</v>
      </c>
    </row>
    <row r="20" spans="1:7" ht="12" customHeight="1">
      <c r="A20" s="134" t="s">
        <v>65</v>
      </c>
      <c r="B20" s="135">
        <v>4598.1717150000004</v>
      </c>
      <c r="C20" s="136">
        <v>4869.1051749999997</v>
      </c>
      <c r="D20" s="137">
        <f t="shared" si="1"/>
        <v>1.2998172257964111E-2</v>
      </c>
      <c r="E20" s="138">
        <f t="shared" si="0"/>
        <v>5.892199700071421E-2</v>
      </c>
    </row>
    <row r="21" spans="1:7" ht="12" customHeight="1">
      <c r="A21" s="134" t="s">
        <v>64</v>
      </c>
      <c r="B21" s="135">
        <v>4965.8061400000006</v>
      </c>
      <c r="C21" s="136">
        <v>4784.0130300000001</v>
      </c>
      <c r="D21" s="137">
        <f t="shared" si="1"/>
        <v>1.2771017099314318E-2</v>
      </c>
      <c r="E21" s="138">
        <f t="shared" si="0"/>
        <v>-3.6608982484362618E-2</v>
      </c>
    </row>
    <row r="22" spans="1:7" ht="12" customHeight="1">
      <c r="A22" s="134" t="s">
        <v>67</v>
      </c>
      <c r="B22" s="135">
        <v>3083.7335049999997</v>
      </c>
      <c r="C22" s="136">
        <v>2423.203962</v>
      </c>
      <c r="D22" s="137">
        <f t="shared" si="1"/>
        <v>6.4687907494742338E-3</v>
      </c>
      <c r="E22" s="138">
        <f t="shared" si="0"/>
        <v>-0.21419799795572791</v>
      </c>
    </row>
    <row r="23" spans="1:7" ht="12" customHeight="1">
      <c r="A23" s="134" t="s">
        <v>68</v>
      </c>
      <c r="B23" s="135">
        <v>440.61307900000003</v>
      </c>
      <c r="C23" s="136">
        <v>805.41852900000004</v>
      </c>
      <c r="D23" s="137">
        <f t="shared" si="1"/>
        <v>2.1500806418087003E-3</v>
      </c>
      <c r="E23" s="138">
        <f t="shared" si="0"/>
        <v>0.82794966238394396</v>
      </c>
    </row>
    <row r="24" spans="1:7" ht="12" customHeight="1">
      <c r="A24" s="134" t="s">
        <v>69</v>
      </c>
      <c r="B24" s="135">
        <v>278.16935000000001</v>
      </c>
      <c r="C24" s="136">
        <v>320.48669000000001</v>
      </c>
      <c r="D24" s="137">
        <f t="shared" ref="D24" si="2">C24/$C$10</f>
        <v>8.5554553727723581E-4</v>
      </c>
      <c r="E24" s="138">
        <f t="shared" ref="E24" si="3">C24/B24-1</f>
        <v>0.15212797527836908</v>
      </c>
    </row>
    <row r="25" spans="1:7" ht="12" customHeight="1">
      <c r="A25" s="134" t="s">
        <v>70</v>
      </c>
      <c r="B25" s="135">
        <v>257.11478099999999</v>
      </c>
      <c r="C25" s="136">
        <v>258.909109</v>
      </c>
      <c r="D25" s="137">
        <f t="shared" si="1"/>
        <v>6.9116297080972508E-4</v>
      </c>
      <c r="E25" s="138">
        <f t="shared" si="0"/>
        <v>6.9787041920394977E-3</v>
      </c>
    </row>
    <row r="26" spans="1:7" ht="12" customHeight="1" thickBot="1">
      <c r="A26" s="134" t="s">
        <v>71</v>
      </c>
      <c r="B26" s="135">
        <v>108.949118</v>
      </c>
      <c r="C26" s="139">
        <v>99.269821000000007</v>
      </c>
      <c r="D26" s="140">
        <f t="shared" si="1"/>
        <v>2.6500274424145364E-4</v>
      </c>
      <c r="E26" s="138">
        <f t="shared" si="0"/>
        <v>-8.8842362174974099E-2</v>
      </c>
    </row>
    <row r="27" spans="1:7" ht="12" customHeight="1" thickBot="1"/>
    <row r="28" spans="1:7" ht="12" customHeight="1" thickBot="1">
      <c r="A28" s="129" t="s">
        <v>307</v>
      </c>
      <c r="B28" s="130">
        <f>SUM(B29:B45)</f>
        <v>25516091.302920196</v>
      </c>
      <c r="C28" s="131">
        <f>SUM(C29:C45)</f>
        <v>23777197.940321792</v>
      </c>
      <c r="D28" s="132">
        <v>1</v>
      </c>
      <c r="E28" s="133">
        <f>C28/B28-1</f>
        <v>-6.8148892475525691E-2</v>
      </c>
    </row>
    <row r="29" spans="1:7" ht="12" customHeight="1">
      <c r="A29" s="134" t="s">
        <v>70</v>
      </c>
      <c r="B29" s="135">
        <v>6599707.500709001</v>
      </c>
      <c r="C29" s="136">
        <v>6400681.6105359998</v>
      </c>
      <c r="D29" s="137">
        <f>C29/$C$28</f>
        <v>0.26919410885172518</v>
      </c>
      <c r="E29" s="138">
        <f>C29/B29-1</f>
        <v>-3.0156774395171282E-2</v>
      </c>
      <c r="F29" s="276"/>
      <c r="G29" s="276">
        <f>SUM(D29:D31)</f>
        <v>0.62979957852695034</v>
      </c>
    </row>
    <row r="30" spans="1:7" ht="12" customHeight="1">
      <c r="A30" s="134" t="s">
        <v>64</v>
      </c>
      <c r="B30" s="135">
        <v>6394446.393269999</v>
      </c>
      <c r="C30" s="136">
        <v>5544929.6317829993</v>
      </c>
      <c r="D30" s="137">
        <f>C30/$C$28</f>
        <v>0.23320366200004625</v>
      </c>
      <c r="E30" s="138">
        <f>C30/B30-1</f>
        <v>-0.13285227668513977</v>
      </c>
    </row>
    <row r="31" spans="1:7" ht="12" customHeight="1">
      <c r="A31" s="134" t="s">
        <v>58</v>
      </c>
      <c r="B31" s="135">
        <v>2465234.0220755991</v>
      </c>
      <c r="C31" s="136">
        <v>3029257.9990475373</v>
      </c>
      <c r="D31" s="137">
        <f t="shared" ref="D31:D43" si="4">C31/$C$28</f>
        <v>0.12740180767517892</v>
      </c>
      <c r="E31" s="138">
        <f t="shared" ref="E31:E42" si="5">C31/B31-1</f>
        <v>0.22879125142734291</v>
      </c>
    </row>
    <row r="32" spans="1:7" ht="12" customHeight="1">
      <c r="A32" s="134" t="s">
        <v>46</v>
      </c>
      <c r="B32" s="135">
        <v>4065752.4596560001</v>
      </c>
      <c r="C32" s="136">
        <v>2331849.310602</v>
      </c>
      <c r="D32" s="137">
        <f t="shared" si="4"/>
        <v>9.8070820474922688E-2</v>
      </c>
      <c r="E32" s="138">
        <f t="shared" si="5"/>
        <v>-0.42646549839404246</v>
      </c>
    </row>
    <row r="33" spans="1:5" ht="12" customHeight="1">
      <c r="A33" s="134" t="s">
        <v>71</v>
      </c>
      <c r="B33" s="135">
        <v>2033100.6945139999</v>
      </c>
      <c r="C33" s="136">
        <v>1839121.4449820002</v>
      </c>
      <c r="D33" s="137">
        <f t="shared" si="4"/>
        <v>7.7348115181527996E-2</v>
      </c>
      <c r="E33" s="138">
        <f t="shared" si="5"/>
        <v>-9.5410547079847974E-2</v>
      </c>
    </row>
    <row r="34" spans="1:5" ht="12" customHeight="1">
      <c r="A34" s="134" t="s">
        <v>68</v>
      </c>
      <c r="B34" s="135">
        <v>1357333.6564786001</v>
      </c>
      <c r="C34" s="136">
        <v>1661515.7758686044</v>
      </c>
      <c r="D34" s="137">
        <f t="shared" si="4"/>
        <v>6.9878535731537003E-2</v>
      </c>
      <c r="E34" s="138">
        <f t="shared" si="5"/>
        <v>0.22410268686562995</v>
      </c>
    </row>
    <row r="35" spans="1:5" ht="12" customHeight="1">
      <c r="A35" s="134" t="s">
        <v>61</v>
      </c>
      <c r="B35" s="135">
        <v>792346.44850000006</v>
      </c>
      <c r="C35" s="136">
        <v>641283.91757500009</v>
      </c>
      <c r="D35" s="137">
        <f t="shared" si="4"/>
        <v>2.6970542079203515E-2</v>
      </c>
      <c r="E35" s="138">
        <f t="shared" si="5"/>
        <v>-0.19065212093898842</v>
      </c>
    </row>
    <row r="36" spans="1:5" ht="12" customHeight="1">
      <c r="A36" s="134" t="s">
        <v>57</v>
      </c>
      <c r="B36" s="135">
        <v>430858.83044700004</v>
      </c>
      <c r="C36" s="136">
        <v>631471.31752200006</v>
      </c>
      <c r="D36" s="137">
        <f t="shared" si="4"/>
        <v>2.6557852574004941E-2</v>
      </c>
      <c r="E36" s="138">
        <f t="shared" si="5"/>
        <v>0.46561071260132225</v>
      </c>
    </row>
    <row r="37" spans="1:5" ht="12" customHeight="1">
      <c r="A37" s="134" t="s">
        <v>60</v>
      </c>
      <c r="B37" s="135">
        <v>297413.59000000003</v>
      </c>
      <c r="C37" s="136">
        <v>604471.31319999986</v>
      </c>
      <c r="D37" s="137">
        <f t="shared" si="4"/>
        <v>2.5422310682577394E-2</v>
      </c>
      <c r="E37" s="138">
        <f t="shared" si="5"/>
        <v>1.0324266729035476</v>
      </c>
    </row>
    <row r="38" spans="1:5" ht="12" customHeight="1">
      <c r="A38" s="134" t="s">
        <v>218</v>
      </c>
      <c r="B38" s="135">
        <v>435619.95246499998</v>
      </c>
      <c r="C38" s="136">
        <v>447988.58111899998</v>
      </c>
      <c r="D38" s="137">
        <f t="shared" si="4"/>
        <v>1.8841100715206355E-2</v>
      </c>
      <c r="E38" s="138">
        <f t="shared" si="5"/>
        <v>2.8393163775008112E-2</v>
      </c>
    </row>
    <row r="39" spans="1:5" ht="12" customHeight="1">
      <c r="A39" s="134" t="s">
        <v>62</v>
      </c>
      <c r="B39" s="135">
        <v>247663.53606500002</v>
      </c>
      <c r="C39" s="136">
        <v>285324.78250600002</v>
      </c>
      <c r="D39" s="137">
        <f t="shared" si="4"/>
        <v>1.1999933012381631E-2</v>
      </c>
      <c r="E39" s="138">
        <f t="shared" si="5"/>
        <v>0.15206617429186542</v>
      </c>
    </row>
    <row r="40" spans="1:5" ht="12" customHeight="1">
      <c r="A40" s="134" t="s">
        <v>66</v>
      </c>
      <c r="B40" s="135">
        <v>108515.51315499999</v>
      </c>
      <c r="C40" s="136">
        <v>127725.279765</v>
      </c>
      <c r="D40" s="137">
        <f t="shared" si="4"/>
        <v>5.3717549092864815E-3</v>
      </c>
      <c r="E40" s="138">
        <f t="shared" si="5"/>
        <v>0.17702322968847239</v>
      </c>
    </row>
    <row r="41" spans="1:5" ht="12" customHeight="1">
      <c r="A41" s="134" t="s">
        <v>59</v>
      </c>
      <c r="B41" s="135">
        <v>157924.26316500001</v>
      </c>
      <c r="C41" s="136">
        <v>91531.965342999989</v>
      </c>
      <c r="D41" s="137">
        <f t="shared" si="4"/>
        <v>3.8495690523641757E-3</v>
      </c>
      <c r="E41" s="138">
        <f t="shared" si="5"/>
        <v>-0.42040593694354012</v>
      </c>
    </row>
    <row r="42" spans="1:5" ht="12" customHeight="1">
      <c r="A42" s="134" t="s">
        <v>65</v>
      </c>
      <c r="B42" s="135">
        <v>84099.370329999991</v>
      </c>
      <c r="C42" s="136">
        <v>67827.087488000005</v>
      </c>
      <c r="D42" s="137">
        <f t="shared" si="4"/>
        <v>2.8526106254504291E-3</v>
      </c>
      <c r="E42" s="138">
        <f t="shared" si="5"/>
        <v>-0.19348875952517475</v>
      </c>
    </row>
    <row r="43" spans="1:5" ht="12" customHeight="1">
      <c r="A43" s="134" t="s">
        <v>363</v>
      </c>
      <c r="B43" s="135">
        <v>0</v>
      </c>
      <c r="C43" s="136">
        <v>47634.515796650179</v>
      </c>
      <c r="D43" s="137">
        <f t="shared" si="4"/>
        <v>2.0033696113481367E-3</v>
      </c>
      <c r="E43" s="138" t="s">
        <v>159</v>
      </c>
    </row>
    <row r="44" spans="1:5" ht="12" customHeight="1">
      <c r="A44" s="134" t="s">
        <v>63</v>
      </c>
      <c r="B44" s="135">
        <v>36444.475200000001</v>
      </c>
      <c r="C44" s="136">
        <v>23635.994267999999</v>
      </c>
      <c r="D44" s="137">
        <f t="shared" ref="D44:D45" si="6">C44/$C$28</f>
        <v>9.9406138298229266E-4</v>
      </c>
      <c r="E44" s="138">
        <f t="shared" ref="E44:E45" si="7">C44/B44-1</f>
        <v>-0.35145192410398607</v>
      </c>
    </row>
    <row r="45" spans="1:5" ht="12" customHeight="1" thickBot="1">
      <c r="A45" s="134" t="s">
        <v>67</v>
      </c>
      <c r="B45" s="135">
        <v>9630.5968900000007</v>
      </c>
      <c r="C45" s="136">
        <v>947.41291999999999</v>
      </c>
      <c r="D45" s="140">
        <f t="shared" si="6"/>
        <v>3.9845440256581302E-5</v>
      </c>
      <c r="E45" s="138">
        <f t="shared" si="7"/>
        <v>-0.90162469358635988</v>
      </c>
    </row>
    <row r="46" spans="1:5" ht="12" customHeight="1" thickBot="1">
      <c r="A46" s="141"/>
      <c r="B46" s="142"/>
      <c r="C46" s="143"/>
    </row>
    <row r="47" spans="1:5" ht="12" customHeight="1" thickBot="1">
      <c r="A47" s="129" t="s">
        <v>54</v>
      </c>
      <c r="B47" s="144">
        <f>SUM(B48:B59)</f>
        <v>50843.535752000003</v>
      </c>
      <c r="C47" s="131">
        <f>SUM(C48:C59)</f>
        <v>46424.878706999996</v>
      </c>
      <c r="D47" s="132">
        <v>1</v>
      </c>
      <c r="E47" s="133">
        <f t="shared" ref="E47:E57" si="8">C47/B47-1</f>
        <v>-8.6906958370341014E-2</v>
      </c>
    </row>
    <row r="48" spans="1:5" ht="12" customHeight="1">
      <c r="A48" s="134" t="s">
        <v>62</v>
      </c>
      <c r="B48" s="135">
        <v>14176.067159</v>
      </c>
      <c r="C48" s="136">
        <v>13524.62355</v>
      </c>
      <c r="D48" s="137">
        <f t="shared" ref="D48:D59" si="9">C48/$C$47</f>
        <v>0.29132275466690111</v>
      </c>
      <c r="E48" s="138">
        <f t="shared" si="8"/>
        <v>-4.5953761483587208E-2</v>
      </c>
    </row>
    <row r="49" spans="1:5" ht="12" customHeight="1">
      <c r="A49" s="134" t="s">
        <v>65</v>
      </c>
      <c r="B49" s="135">
        <v>9699.8977360000008</v>
      </c>
      <c r="C49" s="136">
        <v>7944.0444470000002</v>
      </c>
      <c r="D49" s="137">
        <f t="shared" si="9"/>
        <v>0.17111610559366283</v>
      </c>
      <c r="E49" s="138">
        <f t="shared" si="8"/>
        <v>-0.18101771140157108</v>
      </c>
    </row>
    <row r="50" spans="1:5" ht="12" customHeight="1">
      <c r="A50" s="134" t="s">
        <v>66</v>
      </c>
      <c r="B50" s="135">
        <v>8807.772046</v>
      </c>
      <c r="C50" s="136">
        <v>6718.0417109999989</v>
      </c>
      <c r="D50" s="137">
        <f t="shared" si="9"/>
        <v>0.1447077924187887</v>
      </c>
      <c r="E50" s="138">
        <f t="shared" si="8"/>
        <v>-0.23725981145811337</v>
      </c>
    </row>
    <row r="51" spans="1:5" ht="12" customHeight="1">
      <c r="A51" s="134" t="s">
        <v>57</v>
      </c>
      <c r="B51" s="135">
        <v>4124.6809050000002</v>
      </c>
      <c r="C51" s="136">
        <v>5907.3269389999996</v>
      </c>
      <c r="D51" s="137">
        <f t="shared" si="9"/>
        <v>0.12724485455918458</v>
      </c>
      <c r="E51" s="138">
        <f t="shared" si="8"/>
        <v>0.4321900469534623</v>
      </c>
    </row>
    <row r="52" spans="1:5" ht="12" customHeight="1">
      <c r="A52" s="134" t="s">
        <v>69</v>
      </c>
      <c r="B52" s="135">
        <v>3657.8874900000001</v>
      </c>
      <c r="C52" s="136">
        <v>3888.5988699999998</v>
      </c>
      <c r="D52" s="137">
        <f t="shared" si="9"/>
        <v>8.3761099184383486E-2</v>
      </c>
      <c r="E52" s="138">
        <f t="shared" si="8"/>
        <v>6.3072300783094892E-2</v>
      </c>
    </row>
    <row r="53" spans="1:5" ht="12" customHeight="1">
      <c r="A53" s="134" t="s">
        <v>63</v>
      </c>
      <c r="B53" s="135">
        <v>2771.3538100000001</v>
      </c>
      <c r="C53" s="136">
        <v>3196.8014989999997</v>
      </c>
      <c r="D53" s="137">
        <f t="shared" si="9"/>
        <v>6.885966292288842E-2</v>
      </c>
      <c r="E53" s="138">
        <f t="shared" si="8"/>
        <v>0.1535161939499885</v>
      </c>
    </row>
    <row r="54" spans="1:5" ht="12" customHeight="1">
      <c r="A54" s="134" t="s">
        <v>58</v>
      </c>
      <c r="B54" s="135">
        <v>3388.156559</v>
      </c>
      <c r="C54" s="136">
        <v>2666.9765669999997</v>
      </c>
      <c r="D54" s="137">
        <f t="shared" si="9"/>
        <v>5.7447141301800966E-2</v>
      </c>
      <c r="E54" s="138">
        <f t="shared" si="8"/>
        <v>-0.21285320776701466</v>
      </c>
    </row>
    <row r="55" spans="1:5" ht="12" customHeight="1">
      <c r="A55" s="134" t="s">
        <v>67</v>
      </c>
      <c r="B55" s="135">
        <v>2522.3312550000001</v>
      </c>
      <c r="C55" s="136">
        <v>1586.696629</v>
      </c>
      <c r="D55" s="137">
        <f t="shared" si="9"/>
        <v>3.4177722660603441E-2</v>
      </c>
      <c r="E55" s="138">
        <f t="shared" si="8"/>
        <v>-0.37094042431789953</v>
      </c>
    </row>
    <row r="56" spans="1:5" ht="12" customHeight="1">
      <c r="A56" s="134" t="s">
        <v>71</v>
      </c>
      <c r="B56" s="135">
        <v>1493.1147249999999</v>
      </c>
      <c r="C56" s="136">
        <v>867.64018899999996</v>
      </c>
      <c r="D56" s="137">
        <f t="shared" si="9"/>
        <v>1.8689121289382628E-2</v>
      </c>
      <c r="E56" s="138">
        <f t="shared" si="8"/>
        <v>-0.41890587878302521</v>
      </c>
    </row>
    <row r="57" spans="1:5" ht="12" customHeight="1">
      <c r="A57" s="134" t="s">
        <v>70</v>
      </c>
      <c r="B57" s="135">
        <v>162.481908</v>
      </c>
      <c r="C57" s="136">
        <v>122.63604599999999</v>
      </c>
      <c r="D57" s="137">
        <f t="shared" si="9"/>
        <v>2.6416018612345623E-3</v>
      </c>
      <c r="E57" s="138">
        <f t="shared" si="8"/>
        <v>-0.24523260768208122</v>
      </c>
    </row>
    <row r="58" spans="1:5" ht="12" customHeight="1">
      <c r="A58" s="134" t="s">
        <v>60</v>
      </c>
      <c r="B58" s="135">
        <v>0</v>
      </c>
      <c r="C58" s="136">
        <v>1.4922599999999999</v>
      </c>
      <c r="D58" s="137">
        <f t="shared" si="9"/>
        <v>3.2143541169338482E-5</v>
      </c>
      <c r="E58" s="138" t="s">
        <v>159</v>
      </c>
    </row>
    <row r="59" spans="1:5" ht="12" customHeight="1" thickBot="1">
      <c r="A59" s="134" t="s">
        <v>68</v>
      </c>
      <c r="B59" s="135">
        <v>39.792158999999998</v>
      </c>
      <c r="C59" s="139">
        <v>0</v>
      </c>
      <c r="D59" s="140">
        <f t="shared" si="9"/>
        <v>0</v>
      </c>
      <c r="E59" s="138" t="s">
        <v>85</v>
      </c>
    </row>
    <row r="60" spans="1:5" ht="12" customHeight="1" thickBot="1"/>
    <row r="61" spans="1:5" ht="12" customHeight="1" thickBot="1">
      <c r="A61" s="129" t="s">
        <v>217</v>
      </c>
      <c r="B61" s="130">
        <f>SUM(B62:B77)</f>
        <v>701401.53749499982</v>
      </c>
      <c r="C61" s="131">
        <f>SUM(C62:C77)</f>
        <v>657210.87982599996</v>
      </c>
      <c r="D61" s="132">
        <v>1</v>
      </c>
      <c r="E61" s="133">
        <f>C61/B61-1</f>
        <v>-6.30033658420871E-2</v>
      </c>
    </row>
    <row r="62" spans="1:5" ht="12" customHeight="1">
      <c r="A62" s="134" t="s">
        <v>65</v>
      </c>
      <c r="B62" s="135">
        <v>133919.61094399999</v>
      </c>
      <c r="C62" s="136">
        <v>127156.507145</v>
      </c>
      <c r="D62" s="137">
        <f t="shared" ref="D62:D77" si="10">C62/$C$61</f>
        <v>0.19347900506252325</v>
      </c>
      <c r="E62" s="138">
        <f t="shared" ref="E62:E77" si="11">C62/B62-1</f>
        <v>-5.0501220480905218E-2</v>
      </c>
    </row>
    <row r="63" spans="1:5" ht="12" customHeight="1">
      <c r="A63" s="134" t="s">
        <v>57</v>
      </c>
      <c r="B63" s="135">
        <v>135681.29678500001</v>
      </c>
      <c r="C63" s="136">
        <v>126816.371332</v>
      </c>
      <c r="D63" s="137">
        <f t="shared" si="10"/>
        <v>0.19296146065867822</v>
      </c>
      <c r="E63" s="138">
        <f t="shared" si="11"/>
        <v>-6.5336385066007585E-2</v>
      </c>
    </row>
    <row r="64" spans="1:5" ht="12" customHeight="1">
      <c r="A64" s="134" t="s">
        <v>66</v>
      </c>
      <c r="B64" s="135">
        <v>129604.591484</v>
      </c>
      <c r="C64" s="136">
        <v>116472.543819</v>
      </c>
      <c r="D64" s="137">
        <f t="shared" si="10"/>
        <v>0.17722248275901445</v>
      </c>
      <c r="E64" s="138">
        <f t="shared" si="11"/>
        <v>-0.10132393856294197</v>
      </c>
    </row>
    <row r="65" spans="1:5" ht="12" customHeight="1">
      <c r="A65" s="134" t="s">
        <v>62</v>
      </c>
      <c r="B65" s="135">
        <v>104101.94958499998</v>
      </c>
      <c r="C65" s="136">
        <v>94547.624903000004</v>
      </c>
      <c r="D65" s="137">
        <f t="shared" si="10"/>
        <v>0.14386192895655042</v>
      </c>
      <c r="E65" s="138">
        <f t="shared" si="11"/>
        <v>-9.1778537482612665E-2</v>
      </c>
    </row>
    <row r="66" spans="1:5" ht="12" customHeight="1">
      <c r="A66" s="134" t="s">
        <v>71</v>
      </c>
      <c r="B66" s="135">
        <v>45358.224363000001</v>
      </c>
      <c r="C66" s="136">
        <v>59700.840646999997</v>
      </c>
      <c r="D66" s="137">
        <f>C66/$C$61</f>
        <v>9.083970226239424E-2</v>
      </c>
      <c r="E66" s="138">
        <f>C66/B66-1</f>
        <v>0.31620762244166856</v>
      </c>
    </row>
    <row r="67" spans="1:5" ht="12" customHeight="1">
      <c r="A67" s="134" t="s">
        <v>58</v>
      </c>
      <c r="B67" s="135">
        <v>43324.885605999996</v>
      </c>
      <c r="C67" s="136">
        <v>36743.913510999999</v>
      </c>
      <c r="D67" s="137">
        <f t="shared" si="10"/>
        <v>5.5908863713163337E-2</v>
      </c>
      <c r="E67" s="138">
        <f t="shared" si="11"/>
        <v>-0.151898198990019</v>
      </c>
    </row>
    <row r="68" spans="1:5" ht="12" customHeight="1">
      <c r="A68" s="134" t="s">
        <v>67</v>
      </c>
      <c r="B68" s="135">
        <v>28680.959456000001</v>
      </c>
      <c r="C68" s="136">
        <v>19318.387092000001</v>
      </c>
      <c r="D68" s="137">
        <f t="shared" si="10"/>
        <v>2.9394502868112356E-2</v>
      </c>
      <c r="E68" s="138">
        <f t="shared" si="11"/>
        <v>-0.3264386039233903</v>
      </c>
    </row>
    <row r="69" spans="1:5" ht="12" customHeight="1">
      <c r="A69" s="134" t="s">
        <v>63</v>
      </c>
      <c r="B69" s="135">
        <v>19797.069557000003</v>
      </c>
      <c r="C69" s="136">
        <v>19282.158658</v>
      </c>
      <c r="D69" s="137">
        <f t="shared" si="10"/>
        <v>2.9339378348552374E-2</v>
      </c>
      <c r="E69" s="138">
        <f t="shared" si="11"/>
        <v>-2.6009450414742674E-2</v>
      </c>
    </row>
    <row r="70" spans="1:5" ht="12" customHeight="1">
      <c r="A70" s="134" t="s">
        <v>59</v>
      </c>
      <c r="B70" s="135">
        <v>15099.410973</v>
      </c>
      <c r="C70" s="136">
        <v>14164.373351</v>
      </c>
      <c r="D70" s="137">
        <f t="shared" si="10"/>
        <v>2.1552250252993517E-2</v>
      </c>
      <c r="E70" s="138">
        <f t="shared" si="11"/>
        <v>-6.1925436937373735E-2</v>
      </c>
    </row>
    <row r="71" spans="1:5" ht="12" customHeight="1">
      <c r="A71" s="134" t="s">
        <v>69</v>
      </c>
      <c r="B71" s="135">
        <v>12254.632637000001</v>
      </c>
      <c r="C71" s="136">
        <v>11891.826927</v>
      </c>
      <c r="D71" s="137">
        <f t="shared" si="10"/>
        <v>1.8094385367065778E-2</v>
      </c>
      <c r="E71" s="138">
        <f t="shared" si="11"/>
        <v>-2.9605596572890636E-2</v>
      </c>
    </row>
    <row r="72" spans="1:5" ht="12" customHeight="1">
      <c r="A72" s="134" t="s">
        <v>70</v>
      </c>
      <c r="B72" s="135">
        <v>10312.884349999998</v>
      </c>
      <c r="C72" s="136">
        <v>9429.4504770000003</v>
      </c>
      <c r="D72" s="137">
        <f t="shared" si="10"/>
        <v>1.4347678601267977E-2</v>
      </c>
      <c r="E72" s="138">
        <f t="shared" si="11"/>
        <v>-8.5663122267050196E-2</v>
      </c>
    </row>
    <row r="73" spans="1:5" ht="12" customHeight="1">
      <c r="A73" s="134" t="s">
        <v>61</v>
      </c>
      <c r="B73" s="135">
        <v>8820.7096359999996</v>
      </c>
      <c r="C73" s="136">
        <v>8949.6913929999992</v>
      </c>
      <c r="D73" s="137">
        <f t="shared" si="10"/>
        <v>1.3617685993526883E-2</v>
      </c>
      <c r="E73" s="138">
        <f t="shared" si="11"/>
        <v>1.4622605473100014E-2</v>
      </c>
    </row>
    <row r="74" spans="1:5" ht="12" customHeight="1">
      <c r="A74" s="134" t="s">
        <v>60</v>
      </c>
      <c r="B74" s="111">
        <v>6068.7184649999999</v>
      </c>
      <c r="C74" s="136">
        <v>6328.2978579999999</v>
      </c>
      <c r="D74" s="137">
        <f t="shared" si="10"/>
        <v>9.6290217527674679E-3</v>
      </c>
      <c r="E74" s="138">
        <f t="shared" si="11"/>
        <v>4.2773345723164935E-2</v>
      </c>
    </row>
    <row r="75" spans="1:5" ht="12" customHeight="1">
      <c r="A75" s="134" t="s">
        <v>64</v>
      </c>
      <c r="B75" s="111">
        <v>8181.7560750000002</v>
      </c>
      <c r="C75" s="136">
        <v>6185.786286999999</v>
      </c>
      <c r="D75" s="137">
        <f t="shared" si="10"/>
        <v>9.4121787646572717E-3</v>
      </c>
      <c r="E75" s="138">
        <f t="shared" si="11"/>
        <v>-0.24395371478976791</v>
      </c>
    </row>
    <row r="76" spans="1:5" ht="12" customHeight="1">
      <c r="A76" s="134" t="s">
        <v>218</v>
      </c>
      <c r="B76" s="111">
        <v>82.422443000000001</v>
      </c>
      <c r="C76" s="136">
        <v>165.79428899999999</v>
      </c>
      <c r="D76" s="137">
        <f t="shared" si="10"/>
        <v>2.522695440524279E-4</v>
      </c>
      <c r="E76" s="138">
        <f t="shared" si="11"/>
        <v>1.011518743747986</v>
      </c>
    </row>
    <row r="77" spans="1:5" ht="12" customHeight="1" thickBot="1">
      <c r="A77" s="112" t="s">
        <v>68</v>
      </c>
      <c r="B77" s="111">
        <v>112.41513599999999</v>
      </c>
      <c r="C77" s="139">
        <v>57.312137</v>
      </c>
      <c r="D77" s="140">
        <f t="shared" si="10"/>
        <v>8.7205094680072379E-5</v>
      </c>
      <c r="E77" s="138">
        <f t="shared" si="11"/>
        <v>-0.49017419682701802</v>
      </c>
    </row>
    <row r="78" spans="1:5" ht="12" customHeight="1" thickBot="1"/>
    <row r="79" spans="1:5" ht="12" customHeight="1" thickBot="1">
      <c r="A79" s="129" t="s">
        <v>55</v>
      </c>
      <c r="B79" s="130">
        <f>SUM(B80:B91)</f>
        <v>209054.88128099995</v>
      </c>
      <c r="C79" s="131">
        <f>SUM(C80:C91)</f>
        <v>222706.56141699996</v>
      </c>
      <c r="D79" s="132">
        <v>1</v>
      </c>
      <c r="E79" s="133">
        <f t="shared" ref="E79" si="12">C79/B79-1</f>
        <v>6.53018960970837E-2</v>
      </c>
    </row>
    <row r="80" spans="1:5" ht="12" customHeight="1">
      <c r="A80" s="134" t="s">
        <v>57</v>
      </c>
      <c r="B80" s="135">
        <v>41999.401146999997</v>
      </c>
      <c r="C80" s="145">
        <v>65612.923744999993</v>
      </c>
      <c r="D80" s="146">
        <f t="shared" ref="D80:D91" si="13">C80/$C$79</f>
        <v>0.29461603343668497</v>
      </c>
      <c r="E80" s="138">
        <f t="shared" ref="E80:E89" si="14">C80/B80-1</f>
        <v>0.56223474509437632</v>
      </c>
    </row>
    <row r="81" spans="1:5" ht="12" customHeight="1">
      <c r="A81" s="134" t="s">
        <v>66</v>
      </c>
      <c r="B81" s="135">
        <v>53850.262924999995</v>
      </c>
      <c r="C81" s="136">
        <v>42022.956830999996</v>
      </c>
      <c r="D81" s="137">
        <f t="shared" si="13"/>
        <v>0.1886920464472325</v>
      </c>
      <c r="E81" s="138">
        <f t="shared" si="14"/>
        <v>-0.21963320978529843</v>
      </c>
    </row>
    <row r="82" spans="1:5" ht="12" customHeight="1">
      <c r="A82" s="134" t="s">
        <v>62</v>
      </c>
      <c r="B82" s="135">
        <v>40547.517436000002</v>
      </c>
      <c r="C82" s="136">
        <v>41838.072184999997</v>
      </c>
      <c r="D82" s="137">
        <f t="shared" si="13"/>
        <v>0.18786187492097103</v>
      </c>
      <c r="E82" s="138">
        <f t="shared" si="14"/>
        <v>3.1828206277659365E-2</v>
      </c>
    </row>
    <row r="83" spans="1:5" ht="12" customHeight="1">
      <c r="A83" s="134" t="s">
        <v>63</v>
      </c>
      <c r="B83" s="135">
        <v>30298.951362</v>
      </c>
      <c r="C83" s="136">
        <v>31179.196843999998</v>
      </c>
      <c r="D83" s="137">
        <f t="shared" si="13"/>
        <v>0.14000124938222849</v>
      </c>
      <c r="E83" s="138">
        <f t="shared" si="14"/>
        <v>2.9052011453570392E-2</v>
      </c>
    </row>
    <row r="84" spans="1:5" ht="12" customHeight="1">
      <c r="A84" s="134" t="s">
        <v>65</v>
      </c>
      <c r="B84" s="135">
        <v>21136.227847999999</v>
      </c>
      <c r="C84" s="136">
        <v>20454.586491000002</v>
      </c>
      <c r="D84" s="137">
        <f t="shared" si="13"/>
        <v>9.1845459607723223E-2</v>
      </c>
      <c r="E84" s="138">
        <f t="shared" si="14"/>
        <v>-3.2249905796908673E-2</v>
      </c>
    </row>
    <row r="85" spans="1:5" ht="12" customHeight="1">
      <c r="A85" s="134" t="s">
        <v>69</v>
      </c>
      <c r="B85" s="135">
        <v>6273.8523500000001</v>
      </c>
      <c r="C85" s="136">
        <v>8387.8467000000001</v>
      </c>
      <c r="D85" s="137">
        <f t="shared" si="13"/>
        <v>3.7663222163869872E-2</v>
      </c>
      <c r="E85" s="138">
        <f t="shared" si="14"/>
        <v>0.33695315606208043</v>
      </c>
    </row>
    <row r="86" spans="1:5" ht="12" customHeight="1">
      <c r="A86" s="134" t="s">
        <v>71</v>
      </c>
      <c r="B86" s="135">
        <v>8298.0214049999995</v>
      </c>
      <c r="C86" s="136">
        <v>7308.2490209999996</v>
      </c>
      <c r="D86" s="137">
        <f t="shared" si="13"/>
        <v>3.2815598132808925E-2</v>
      </c>
      <c r="E86" s="138">
        <f t="shared" si="14"/>
        <v>-0.119278118926472</v>
      </c>
    </row>
    <row r="87" spans="1:5" ht="12" customHeight="1">
      <c r="A87" s="134" t="s">
        <v>58</v>
      </c>
      <c r="B87" s="135">
        <v>4156.0233069999995</v>
      </c>
      <c r="C87" s="136">
        <v>4090.4268010000001</v>
      </c>
      <c r="D87" s="137">
        <f t="shared" si="13"/>
        <v>1.8366889484414461E-2</v>
      </c>
      <c r="E87" s="138">
        <f t="shared" si="14"/>
        <v>-1.5783478858146682E-2</v>
      </c>
    </row>
    <row r="88" spans="1:5" ht="12" customHeight="1">
      <c r="A88" s="134" t="s">
        <v>67</v>
      </c>
      <c r="B88" s="135">
        <v>2085.505181</v>
      </c>
      <c r="C88" s="136">
        <v>1509.8082219999999</v>
      </c>
      <c r="D88" s="137">
        <f t="shared" si="13"/>
        <v>6.7793612024434546E-3</v>
      </c>
      <c r="E88" s="138">
        <f t="shared" si="14"/>
        <v>-0.27604676518902405</v>
      </c>
    </row>
    <row r="89" spans="1:5" ht="12" customHeight="1">
      <c r="A89" s="134" t="s">
        <v>70</v>
      </c>
      <c r="B89" s="135">
        <v>370.96779299999997</v>
      </c>
      <c r="C89" s="136">
        <v>300.80953699999998</v>
      </c>
      <c r="D89" s="137">
        <f t="shared" si="13"/>
        <v>1.3506990323323188E-3</v>
      </c>
      <c r="E89" s="138">
        <f t="shared" si="14"/>
        <v>-0.18912222927126188</v>
      </c>
    </row>
    <row r="90" spans="1:5" ht="12" customHeight="1">
      <c r="A90" s="134" t="s">
        <v>60</v>
      </c>
      <c r="B90" s="135">
        <v>0</v>
      </c>
      <c r="C90" s="136">
        <v>1.6850400000000001</v>
      </c>
      <c r="D90" s="137">
        <f t="shared" si="13"/>
        <v>7.566189290870957E-6</v>
      </c>
      <c r="E90" s="138" t="s">
        <v>159</v>
      </c>
    </row>
    <row r="91" spans="1:5" ht="12" customHeight="1" thickBot="1">
      <c r="A91" s="134" t="s">
        <v>68</v>
      </c>
      <c r="B91" s="135">
        <v>38.150526999999997</v>
      </c>
      <c r="C91" s="139">
        <v>0</v>
      </c>
      <c r="D91" s="140">
        <f t="shared" si="13"/>
        <v>0</v>
      </c>
      <c r="E91" s="138" t="s">
        <v>85</v>
      </c>
    </row>
    <row r="93" spans="1:5" ht="12" customHeight="1" thickBot="1"/>
    <row r="94" spans="1:5" ht="12" customHeight="1" thickBot="1">
      <c r="A94" s="129" t="s">
        <v>358</v>
      </c>
      <c r="B94" s="130">
        <f>'02.2 PRODUCCION EMPRESAS'!B88</f>
        <v>1332611.4638</v>
      </c>
      <c r="C94" s="130">
        <f>SUM(C95)</f>
        <v>1408686.1986</v>
      </c>
      <c r="D94" s="269">
        <v>1</v>
      </c>
      <c r="E94" s="133">
        <f t="shared" ref="E94:E95" si="15">C94/B94-1</f>
        <v>5.708695810185338E-2</v>
      </c>
    </row>
    <row r="95" spans="1:5" ht="12" customHeight="1">
      <c r="A95" s="134" t="s">
        <v>63</v>
      </c>
      <c r="B95" s="135">
        <f>'02.1 PRODUCCION'!G31</f>
        <v>1332611.4638</v>
      </c>
      <c r="C95" s="145">
        <f>'02.1 PRODUCCION'!G30</f>
        <v>1408686.1986</v>
      </c>
      <c r="D95" s="270">
        <v>1</v>
      </c>
      <c r="E95" s="138">
        <f t="shared" si="15"/>
        <v>5.708695810185338E-2</v>
      </c>
    </row>
    <row r="96" spans="1:5" ht="12" customHeight="1" thickBot="1">
      <c r="D96" s="271"/>
    </row>
    <row r="97" spans="1:5" ht="12" customHeight="1" thickBot="1">
      <c r="A97" s="129" t="s">
        <v>359</v>
      </c>
      <c r="B97" s="130">
        <f>'02.2 PRODUCCION EMPRESAS'!B91</f>
        <v>2676.7145140000002</v>
      </c>
      <c r="C97" s="131">
        <f>SUM(C98:C99)</f>
        <v>2657.3121000000001</v>
      </c>
      <c r="D97" s="269">
        <v>1</v>
      </c>
      <c r="E97" s="133">
        <f t="shared" ref="E97:E98" si="16">C97/B97-1</f>
        <v>-7.2485929666835647E-3</v>
      </c>
    </row>
    <row r="98" spans="1:5" ht="12" customHeight="1">
      <c r="A98" s="134" t="s">
        <v>68</v>
      </c>
      <c r="B98" s="135">
        <f>'02.1 PRODUCCION'!H31</f>
        <v>2676.7145140000002</v>
      </c>
      <c r="C98" s="145">
        <f>'02.1 PRODUCCION'!H30</f>
        <v>2657.3121000000001</v>
      </c>
      <c r="D98" s="270">
        <v>1</v>
      </c>
      <c r="E98" s="138">
        <f t="shared" si="16"/>
        <v>-7.2485929666835647E-3</v>
      </c>
    </row>
    <row r="100" spans="1:5" ht="12" customHeight="1" thickBot="1"/>
    <row r="101" spans="1:5" ht="12" customHeight="1" thickBot="1">
      <c r="A101" s="129" t="s">
        <v>372</v>
      </c>
      <c r="B101" s="130">
        <f>SUM(B102:B107)</f>
        <v>3560.9150100000006</v>
      </c>
      <c r="C101" s="131">
        <f>SUM(C102:C107)</f>
        <v>3906.1643730000005</v>
      </c>
      <c r="D101" s="132">
        <v>1</v>
      </c>
      <c r="E101" s="133">
        <f t="shared" ref="E101:E107" si="17">C101/B101-1</f>
        <v>9.6955238198734639E-2</v>
      </c>
    </row>
    <row r="102" spans="1:5" ht="12" customHeight="1">
      <c r="A102" s="134" t="s">
        <v>58</v>
      </c>
      <c r="B102" s="135">
        <v>1153.8582039999999</v>
      </c>
      <c r="C102" s="145">
        <v>2061.0755720000002</v>
      </c>
      <c r="D102" s="146">
        <f>C102/$C$101</f>
        <v>0.5276469127224821</v>
      </c>
      <c r="E102" s="138">
        <f t="shared" si="17"/>
        <v>0.78624684112399001</v>
      </c>
    </row>
    <row r="103" spans="1:5" ht="12" customHeight="1">
      <c r="A103" s="134" t="s">
        <v>61</v>
      </c>
      <c r="B103" s="135">
        <v>1190.12608</v>
      </c>
      <c r="C103" s="136">
        <v>871.71440199999995</v>
      </c>
      <c r="D103" s="137">
        <f t="shared" ref="D103:D107" si="18">C103/$C$101</f>
        <v>0.22316377877629059</v>
      </c>
      <c r="E103" s="138">
        <f t="shared" si="17"/>
        <v>-0.26754449242890299</v>
      </c>
    </row>
    <row r="104" spans="1:5" ht="12" customHeight="1">
      <c r="A104" s="134" t="s">
        <v>59</v>
      </c>
      <c r="B104" s="135">
        <v>692.655576</v>
      </c>
      <c r="C104" s="136">
        <v>654.48038599999995</v>
      </c>
      <c r="D104" s="137">
        <f t="shared" si="18"/>
        <v>0.16755065161206922</v>
      </c>
      <c r="E104" s="138">
        <f t="shared" si="17"/>
        <v>-5.5114246275843271E-2</v>
      </c>
    </row>
    <row r="105" spans="1:5" ht="12" customHeight="1">
      <c r="A105" s="134" t="s">
        <v>66</v>
      </c>
      <c r="B105" s="135">
        <v>210.01758000000001</v>
      </c>
      <c r="C105" s="136">
        <v>211.9572</v>
      </c>
      <c r="D105" s="137">
        <f t="shared" si="18"/>
        <v>5.4262232655922074E-2</v>
      </c>
      <c r="E105" s="138">
        <f t="shared" si="17"/>
        <v>9.2355125699477014E-3</v>
      </c>
    </row>
    <row r="106" spans="1:5" ht="12" customHeight="1">
      <c r="A106" s="134" t="s">
        <v>60</v>
      </c>
      <c r="B106" s="135">
        <v>0</v>
      </c>
      <c r="C106" s="136">
        <v>83.321268000000003</v>
      </c>
      <c r="D106" s="137">
        <f t="shared" si="18"/>
        <v>2.1330712188132487E-2</v>
      </c>
      <c r="E106" s="138" t="s">
        <v>159</v>
      </c>
    </row>
    <row r="107" spans="1:5" ht="12" customHeight="1">
      <c r="A107" s="134" t="s">
        <v>57</v>
      </c>
      <c r="B107" s="135">
        <v>314.25756999999999</v>
      </c>
      <c r="C107" s="136">
        <v>23.615545000000001</v>
      </c>
      <c r="D107" s="137">
        <f t="shared" si="18"/>
        <v>6.0457120451034322E-3</v>
      </c>
      <c r="E107" s="138">
        <f t="shared" si="17"/>
        <v>-0.92485290012266053</v>
      </c>
    </row>
    <row r="108" spans="1:5" ht="12" customHeight="1">
      <c r="D108" s="128"/>
    </row>
    <row r="114" spans="1:5" ht="12" customHeight="1">
      <c r="A114" s="147" t="s">
        <v>7</v>
      </c>
      <c r="B114" s="148"/>
      <c r="C114" s="148"/>
      <c r="D114" s="148"/>
      <c r="E114" s="148"/>
    </row>
  </sheetData>
  <sortState ref="A78:C89">
    <sortCondition descending="1" ref="C78:C89"/>
  </sortState>
  <mergeCells count="1"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0000"/>
    <pageSetUpPr fitToPage="1"/>
  </sheetPr>
  <dimension ref="A1:AB88"/>
  <sheetViews>
    <sheetView zoomScaleNormal="100" workbookViewId="0">
      <pane xSplit="3" ySplit="5" topLeftCell="G6" activePane="bottomRight" state="frozen"/>
      <selection activeCell="B24" sqref="B24"/>
      <selection pane="topRight" activeCell="B24" sqref="B24"/>
      <selection pane="bottomLeft" activeCell="B24" sqref="B24"/>
      <selection pane="bottomRight" activeCell="AC43" sqref="AC43"/>
    </sheetView>
  </sheetViews>
  <sheetFormatPr baseColWidth="10" defaultColWidth="11.5546875" defaultRowHeight="12"/>
  <cols>
    <col min="1" max="1" width="11" style="12" customWidth="1"/>
    <col min="2" max="2" width="7" style="12" customWidth="1"/>
    <col min="3" max="4" width="11.5546875" style="12" customWidth="1"/>
    <col min="5" max="13" width="7.5546875" style="12" customWidth="1"/>
    <col min="14" max="22" width="7" style="10" customWidth="1"/>
    <col min="23" max="23" width="9.33203125" style="10" customWidth="1"/>
    <col min="24" max="24" width="7" style="10" customWidth="1"/>
    <col min="25" max="25" width="8.109375" style="10" customWidth="1"/>
    <col min="26" max="27" width="8.33203125" style="10" customWidth="1"/>
    <col min="28" max="28" width="8.33203125" style="175" customWidth="1"/>
    <col min="29" max="16384" width="11.5546875" style="10"/>
  </cols>
  <sheetData>
    <row r="1" spans="1:28" ht="14.4">
      <c r="A1" s="1" t="s">
        <v>229</v>
      </c>
    </row>
    <row r="2" spans="1:28" ht="14.4">
      <c r="A2" s="15" t="s">
        <v>151</v>
      </c>
    </row>
    <row r="3" spans="1:28" s="70" customFormat="1" ht="14.4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AB3" s="176"/>
    </row>
    <row r="4" spans="1:28" ht="15" customHeight="1">
      <c r="F4" s="332" t="s">
        <v>213</v>
      </c>
      <c r="G4" s="332"/>
      <c r="H4" s="332"/>
      <c r="I4" s="332"/>
      <c r="J4" s="332"/>
      <c r="K4" s="332"/>
      <c r="L4" s="332"/>
      <c r="M4" s="320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332" t="s">
        <v>406</v>
      </c>
      <c r="AA4" s="332"/>
    </row>
    <row r="5" spans="1:28" ht="12.6" thickBot="1">
      <c r="A5" s="197" t="s">
        <v>227</v>
      </c>
      <c r="B5" s="198"/>
      <c r="C5" s="199" t="s">
        <v>228</v>
      </c>
      <c r="D5" s="199">
        <v>2007</v>
      </c>
      <c r="E5" s="199">
        <v>2008</v>
      </c>
      <c r="F5" s="199">
        <v>2009</v>
      </c>
      <c r="G5" s="199">
        <v>2010</v>
      </c>
      <c r="H5" s="199">
        <v>2011</v>
      </c>
      <c r="I5" s="199">
        <v>2012</v>
      </c>
      <c r="J5" s="199">
        <v>2013</v>
      </c>
      <c r="K5" s="199">
        <v>2014</v>
      </c>
      <c r="L5" s="199">
        <v>2015</v>
      </c>
      <c r="M5" s="199">
        <v>2016</v>
      </c>
      <c r="N5" s="199" t="s">
        <v>216</v>
      </c>
      <c r="O5" s="199" t="s">
        <v>219</v>
      </c>
      <c r="P5" s="199" t="s">
        <v>230</v>
      </c>
      <c r="Q5" s="199" t="s">
        <v>251</v>
      </c>
      <c r="R5" s="199" t="s">
        <v>252</v>
      </c>
      <c r="S5" s="199" t="s">
        <v>278</v>
      </c>
      <c r="T5" s="199" t="s">
        <v>280</v>
      </c>
      <c r="U5" s="199" t="s">
        <v>286</v>
      </c>
      <c r="V5" s="199" t="s">
        <v>287</v>
      </c>
      <c r="W5" s="199" t="s">
        <v>289</v>
      </c>
      <c r="X5" s="199" t="s">
        <v>294</v>
      </c>
      <c r="Y5" s="199" t="s">
        <v>295</v>
      </c>
      <c r="Z5" s="199">
        <v>2016</v>
      </c>
      <c r="AA5" s="199">
        <v>2017</v>
      </c>
      <c r="AB5" s="200" t="s">
        <v>220</v>
      </c>
    </row>
    <row r="6" spans="1:28" ht="12.6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1"/>
      <c r="Z6" s="11"/>
    </row>
    <row r="7" spans="1:28">
      <c r="A7" s="13"/>
      <c r="B7" s="13"/>
      <c r="C7" s="13"/>
      <c r="D7" s="93"/>
      <c r="E7" s="26"/>
      <c r="F7" s="26"/>
      <c r="G7" s="26"/>
      <c r="H7" s="26"/>
      <c r="I7" s="26"/>
      <c r="J7" s="26"/>
      <c r="K7" s="26"/>
      <c r="L7" s="26"/>
      <c r="M7" s="26"/>
      <c r="N7" s="19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96"/>
      <c r="Z7" s="32"/>
      <c r="AA7" s="104"/>
      <c r="AB7" s="236"/>
    </row>
    <row r="8" spans="1:28">
      <c r="A8" s="12" t="s">
        <v>9</v>
      </c>
      <c r="B8" s="12" t="s">
        <v>10</v>
      </c>
      <c r="C8" s="12" t="s">
        <v>11</v>
      </c>
      <c r="D8" s="94">
        <v>7219.0687201917526</v>
      </c>
      <c r="E8" s="25">
        <v>7276.9520400628562</v>
      </c>
      <c r="F8" s="25">
        <v>5935.4024202705696</v>
      </c>
      <c r="G8" s="25">
        <v>8879.1470329311687</v>
      </c>
      <c r="H8" s="25">
        <v>10721.031282565797</v>
      </c>
      <c r="I8" s="25">
        <v>10730.942210401816</v>
      </c>
      <c r="J8" s="25">
        <v>9820.7478280872583</v>
      </c>
      <c r="K8" s="25">
        <v>8874.9060769625194</v>
      </c>
      <c r="L8" s="25">
        <v>8174.9932293081592</v>
      </c>
      <c r="M8" s="25">
        <v>10168.367285688868</v>
      </c>
      <c r="N8" s="213">
        <v>804.34941601385776</v>
      </c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4"/>
      <c r="Z8" s="229">
        <v>613.30231629750585</v>
      </c>
      <c r="AA8" s="216">
        <v>804.34941601385776</v>
      </c>
      <c r="AB8" s="237">
        <f>AA8/Z8-1</f>
        <v>0.31150558972237308</v>
      </c>
    </row>
    <row r="9" spans="1:28">
      <c r="A9" s="49"/>
      <c r="B9" s="12" t="s">
        <v>12</v>
      </c>
      <c r="C9" s="12" t="s">
        <v>13</v>
      </c>
      <c r="D9" s="94">
        <v>1121.9424399999998</v>
      </c>
      <c r="E9" s="25">
        <v>1243.0921780000001</v>
      </c>
      <c r="F9" s="25">
        <v>1246.1711079999998</v>
      </c>
      <c r="G9" s="25">
        <v>1256.1313640000003</v>
      </c>
      <c r="H9" s="25">
        <v>1262.237985</v>
      </c>
      <c r="I9" s="25">
        <v>1405.5533140000002</v>
      </c>
      <c r="J9" s="25">
        <v>1403.9670750000002</v>
      </c>
      <c r="K9" s="25">
        <v>1402.417778</v>
      </c>
      <c r="L9" s="25">
        <v>1751.5973160000001</v>
      </c>
      <c r="M9" s="25">
        <v>2492.4748870000003</v>
      </c>
      <c r="N9" s="213">
        <v>174.92015800000001</v>
      </c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4"/>
      <c r="Z9" s="229">
        <v>160.13888400000002</v>
      </c>
      <c r="AA9" s="216">
        <v>174.92015800000001</v>
      </c>
      <c r="AB9" s="237">
        <f t="shared" ref="AB9:AB42" si="0">AA9/Z9-1</f>
        <v>9.2302841326157736E-2</v>
      </c>
    </row>
    <row r="10" spans="1:28">
      <c r="B10" s="12" t="s">
        <v>14</v>
      </c>
      <c r="C10" s="12" t="s">
        <v>15</v>
      </c>
      <c r="D10" s="94">
        <v>290.22858040415656</v>
      </c>
      <c r="E10" s="25">
        <v>271.70898466302566</v>
      </c>
      <c r="F10" s="25">
        <v>214.18226763318845</v>
      </c>
      <c r="G10" s="25">
        <v>320.71897813332839</v>
      </c>
      <c r="H10" s="25">
        <v>385.85798431802806</v>
      </c>
      <c r="I10" s="25">
        <v>346.33781999519397</v>
      </c>
      <c r="J10" s="25">
        <v>319.28933260710011</v>
      </c>
      <c r="K10" s="25">
        <v>287.8192267489498</v>
      </c>
      <c r="L10" s="25">
        <v>215.32391997181563</v>
      </c>
      <c r="M10" s="25">
        <v>185.04875777093758</v>
      </c>
      <c r="N10" s="213">
        <v>208.57902376113887</v>
      </c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4"/>
      <c r="Z10" s="229">
        <v>173.71749085991837</v>
      </c>
      <c r="AA10" s="216">
        <v>208.57902376113887</v>
      </c>
      <c r="AB10" s="237">
        <f t="shared" si="0"/>
        <v>0.20067946370081979</v>
      </c>
    </row>
    <row r="11" spans="1:28">
      <c r="D11" s="94"/>
      <c r="E11" s="25"/>
      <c r="F11" s="25"/>
      <c r="G11" s="25"/>
      <c r="H11" s="25"/>
      <c r="I11" s="25"/>
      <c r="J11" s="25"/>
      <c r="K11" s="25"/>
      <c r="L11" s="25"/>
      <c r="M11" s="25"/>
      <c r="N11" s="213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4"/>
      <c r="Z11" s="217"/>
      <c r="AA11" s="216"/>
      <c r="AB11" s="237"/>
    </row>
    <row r="12" spans="1:28">
      <c r="A12" s="12" t="s">
        <v>16</v>
      </c>
      <c r="B12" s="12" t="s">
        <v>10</v>
      </c>
      <c r="C12" s="12" t="s">
        <v>11</v>
      </c>
      <c r="D12" s="94">
        <v>4187.4032129251573</v>
      </c>
      <c r="E12" s="25">
        <v>5586.0346055150185</v>
      </c>
      <c r="F12" s="25">
        <v>6790.9480920625147</v>
      </c>
      <c r="G12" s="25">
        <v>7744.6314899523886</v>
      </c>
      <c r="H12" s="25">
        <v>10235.353079840146</v>
      </c>
      <c r="I12" s="25">
        <v>10745.515758961699</v>
      </c>
      <c r="J12" s="25">
        <v>8536.2794900494937</v>
      </c>
      <c r="K12" s="25">
        <v>6729.0722178974011</v>
      </c>
      <c r="L12" s="25">
        <v>6536.8565620916115</v>
      </c>
      <c r="M12" s="25">
        <v>7266.6062404091153</v>
      </c>
      <c r="N12" s="213">
        <v>525.43450941336982</v>
      </c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4"/>
      <c r="Z12" s="229">
        <v>528.39259302868243</v>
      </c>
      <c r="AA12" s="216">
        <v>525.43450941336982</v>
      </c>
      <c r="AB12" s="237">
        <f t="shared" si="0"/>
        <v>-5.5982685115951725E-3</v>
      </c>
    </row>
    <row r="13" spans="1:28">
      <c r="A13" s="49"/>
      <c r="B13" s="12" t="s">
        <v>12</v>
      </c>
      <c r="C13" s="12" t="s">
        <v>17</v>
      </c>
      <c r="D13" s="94">
        <v>5967.3943619999991</v>
      </c>
      <c r="E13" s="25">
        <v>6417.683814</v>
      </c>
      <c r="F13" s="25">
        <v>6972.1969499999996</v>
      </c>
      <c r="G13" s="25">
        <v>6334.5532089999997</v>
      </c>
      <c r="H13" s="25">
        <v>6492.2497979999989</v>
      </c>
      <c r="I13" s="25">
        <v>6427.0524130000013</v>
      </c>
      <c r="J13" s="25">
        <v>6047.3659180000004</v>
      </c>
      <c r="K13" s="25">
        <v>5323.3804000000009</v>
      </c>
      <c r="L13" s="25">
        <v>5641.7128549999998</v>
      </c>
      <c r="M13" s="25">
        <v>5810.3506559999996</v>
      </c>
      <c r="N13" s="213">
        <v>441.128784</v>
      </c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4"/>
      <c r="Z13" s="229">
        <v>481.58408100000003</v>
      </c>
      <c r="AA13" s="216">
        <v>441.128784</v>
      </c>
      <c r="AB13" s="237">
        <f t="shared" si="0"/>
        <v>-8.4004639264643854E-2</v>
      </c>
    </row>
    <row r="14" spans="1:28">
      <c r="B14" s="12" t="s">
        <v>14</v>
      </c>
      <c r="C14" s="12" t="s">
        <v>18</v>
      </c>
      <c r="D14" s="94">
        <v>697.40740391666668</v>
      </c>
      <c r="E14" s="25">
        <v>872.72369391666655</v>
      </c>
      <c r="F14" s="25">
        <v>973.62445291666654</v>
      </c>
      <c r="G14" s="25">
        <v>1225.2929394166665</v>
      </c>
      <c r="H14" s="25">
        <v>1569.5253051666666</v>
      </c>
      <c r="I14" s="25">
        <v>1669.8708749999998</v>
      </c>
      <c r="J14" s="25">
        <v>1410.99973475</v>
      </c>
      <c r="K14" s="25">
        <v>1266.0884009166668</v>
      </c>
      <c r="L14" s="25">
        <v>1160.0657712499999</v>
      </c>
      <c r="M14" s="25">
        <v>1250.6312735024569</v>
      </c>
      <c r="N14" s="213">
        <v>1191.1136349999999</v>
      </c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4"/>
      <c r="Z14" s="229">
        <v>1097.1969670000001</v>
      </c>
      <c r="AA14" s="216">
        <v>1191.1136349999999</v>
      </c>
      <c r="AB14" s="237">
        <f t="shared" si="0"/>
        <v>8.55969081438408E-2</v>
      </c>
    </row>
    <row r="15" spans="1:28">
      <c r="D15" s="94"/>
      <c r="E15" s="25"/>
      <c r="F15" s="25"/>
      <c r="G15" s="25"/>
      <c r="H15" s="25"/>
      <c r="I15" s="25"/>
      <c r="J15" s="25"/>
      <c r="K15" s="25"/>
      <c r="L15" s="25"/>
      <c r="M15" s="25"/>
      <c r="N15" s="213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4"/>
      <c r="Z15" s="217"/>
      <c r="AA15" s="216"/>
      <c r="AB15" s="237"/>
    </row>
    <row r="16" spans="1:28">
      <c r="A16" s="12" t="s">
        <v>19</v>
      </c>
      <c r="B16" s="12" t="s">
        <v>10</v>
      </c>
      <c r="C16" s="12" t="s">
        <v>11</v>
      </c>
      <c r="D16" s="94">
        <v>2539.4072801646053</v>
      </c>
      <c r="E16" s="25">
        <v>1468.2951198311805</v>
      </c>
      <c r="F16" s="25">
        <v>1233.2203045912822</v>
      </c>
      <c r="G16" s="25">
        <v>1696.0733253334295</v>
      </c>
      <c r="H16" s="25">
        <v>1522.5406592484687</v>
      </c>
      <c r="I16" s="25">
        <v>1352.3374325660052</v>
      </c>
      <c r="J16" s="25">
        <v>1413.8433873410634</v>
      </c>
      <c r="K16" s="25">
        <v>1503.5472338862523</v>
      </c>
      <c r="L16" s="25">
        <v>1506.7224184186537</v>
      </c>
      <c r="M16" s="25">
        <v>1465.5124362924942</v>
      </c>
      <c r="N16" s="213">
        <v>136.09644853153739</v>
      </c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4"/>
      <c r="Z16" s="229">
        <v>105.44745989327956</v>
      </c>
      <c r="AA16" s="216">
        <v>136.09644853153739</v>
      </c>
      <c r="AB16" s="237">
        <f t="shared" si="0"/>
        <v>0.29065649062838328</v>
      </c>
    </row>
    <row r="17" spans="1:28">
      <c r="A17" s="49"/>
      <c r="B17" s="12" t="s">
        <v>12</v>
      </c>
      <c r="C17" s="12" t="s">
        <v>20</v>
      </c>
      <c r="D17" s="94">
        <v>1272.656301</v>
      </c>
      <c r="E17" s="25">
        <v>1457.1284639999999</v>
      </c>
      <c r="F17" s="25">
        <v>1372.5174649999999</v>
      </c>
      <c r="G17" s="25">
        <v>1314.0726309999998</v>
      </c>
      <c r="H17" s="25">
        <v>1007.2882920000002</v>
      </c>
      <c r="I17" s="25">
        <v>1016.2970770000001</v>
      </c>
      <c r="J17" s="25">
        <v>1079.006396</v>
      </c>
      <c r="K17" s="25">
        <v>1149.2442489999999</v>
      </c>
      <c r="L17" s="25">
        <v>1217.306257</v>
      </c>
      <c r="M17" s="25">
        <v>1113.5895599999999</v>
      </c>
      <c r="N17" s="213">
        <v>87.636181999999991</v>
      </c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4"/>
      <c r="Z17" s="229">
        <v>101.09020099999999</v>
      </c>
      <c r="AA17" s="216">
        <v>87.636181999999991</v>
      </c>
      <c r="AB17" s="237">
        <f t="shared" si="0"/>
        <v>-0.13308924966921376</v>
      </c>
    </row>
    <row r="18" spans="1:28">
      <c r="B18" s="12" t="s">
        <v>14</v>
      </c>
      <c r="C18" s="12" t="s">
        <v>21</v>
      </c>
      <c r="D18" s="94">
        <v>91.125768792814583</v>
      </c>
      <c r="E18" s="25">
        <v>47.179298830636277</v>
      </c>
      <c r="F18" s="25">
        <v>38.911218420424966</v>
      </c>
      <c r="G18" s="25">
        <v>58.560190465615136</v>
      </c>
      <c r="H18" s="25">
        <v>68.605162310181399</v>
      </c>
      <c r="I18" s="25">
        <v>60.456806100984409</v>
      </c>
      <c r="J18" s="25">
        <v>60.195550043938646</v>
      </c>
      <c r="K18" s="25">
        <v>59.377213168564538</v>
      </c>
      <c r="L18" s="25">
        <v>56.735348339658515</v>
      </c>
      <c r="M18" s="25">
        <v>59.693919835454139</v>
      </c>
      <c r="N18" s="213">
        <v>70.441579298836956</v>
      </c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4"/>
      <c r="Z18" s="229">
        <v>47.314341815852778</v>
      </c>
      <c r="AA18" s="216">
        <v>70.441579298836956</v>
      </c>
      <c r="AB18" s="237">
        <f t="shared" si="0"/>
        <v>0.48879972954068118</v>
      </c>
    </row>
    <row r="19" spans="1:28">
      <c r="D19" s="94"/>
      <c r="E19" s="25"/>
      <c r="F19" s="25"/>
      <c r="G19" s="25"/>
      <c r="H19" s="25"/>
      <c r="I19" s="25"/>
      <c r="J19" s="25"/>
      <c r="K19" s="25"/>
      <c r="L19" s="25"/>
      <c r="M19" s="27"/>
      <c r="N19" s="213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4"/>
      <c r="Z19" s="217"/>
      <c r="AA19" s="216"/>
      <c r="AB19" s="237"/>
    </row>
    <row r="20" spans="1:28">
      <c r="A20" s="12" t="s">
        <v>22</v>
      </c>
      <c r="B20" s="12" t="s">
        <v>10</v>
      </c>
      <c r="C20" s="12" t="s">
        <v>11</v>
      </c>
      <c r="D20" s="94">
        <v>538.233568262017</v>
      </c>
      <c r="E20" s="25">
        <v>595.44527574297194</v>
      </c>
      <c r="F20" s="25">
        <v>214.08494407795499</v>
      </c>
      <c r="G20" s="25">
        <v>118.20838016762899</v>
      </c>
      <c r="H20" s="25">
        <v>219.44862884541499</v>
      </c>
      <c r="I20" s="25">
        <v>209.569981439488</v>
      </c>
      <c r="J20" s="25">
        <v>479.2518043975009</v>
      </c>
      <c r="K20" s="25">
        <v>331.07695278478701</v>
      </c>
      <c r="L20" s="25">
        <v>137.79635297098301</v>
      </c>
      <c r="M20" s="27">
        <v>119.93616545629101</v>
      </c>
      <c r="N20" s="209">
        <v>5.8429345225090001</v>
      </c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0"/>
      <c r="Z20" s="229">
        <v>6.7234949642700004</v>
      </c>
      <c r="AA20" s="216">
        <v>5.8429345225090001</v>
      </c>
      <c r="AB20" s="237">
        <f t="shared" si="0"/>
        <v>-0.1309676658405301</v>
      </c>
    </row>
    <row r="21" spans="1:28">
      <c r="A21" s="49"/>
      <c r="B21" s="12" t="s">
        <v>12</v>
      </c>
      <c r="C21" s="12" t="s">
        <v>23</v>
      </c>
      <c r="D21" s="94">
        <v>40.359925000000004</v>
      </c>
      <c r="E21" s="25">
        <v>39.690534</v>
      </c>
      <c r="F21" s="25">
        <v>16.249386999999999</v>
      </c>
      <c r="G21" s="25">
        <v>6.1603579999999996</v>
      </c>
      <c r="H21" s="25">
        <v>6.5176329999999991</v>
      </c>
      <c r="I21" s="25">
        <v>6.9355449999999994</v>
      </c>
      <c r="J21" s="25">
        <v>21.204193999999998</v>
      </c>
      <c r="K21" s="25">
        <v>17.144968000000002</v>
      </c>
      <c r="L21" s="25">
        <v>8.9059539999999995</v>
      </c>
      <c r="M21" s="27">
        <v>7.1238969999999986</v>
      </c>
      <c r="N21" s="211">
        <v>0.34900900000000001</v>
      </c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0"/>
      <c r="Z21" s="228">
        <v>0.47999000000000003</v>
      </c>
      <c r="AA21" s="212">
        <v>0.34900900000000001</v>
      </c>
      <c r="AB21" s="237">
        <f t="shared" si="0"/>
        <v>-0.27288276839100811</v>
      </c>
    </row>
    <row r="22" spans="1:28">
      <c r="B22" s="12" t="s">
        <v>14</v>
      </c>
      <c r="C22" s="12" t="s">
        <v>24</v>
      </c>
      <c r="D22" s="94">
        <v>13.351383499999999</v>
      </c>
      <c r="E22" s="25">
        <v>14.948861916666667</v>
      </c>
      <c r="F22" s="25">
        <v>14.163348416666665</v>
      </c>
      <c r="G22" s="25">
        <v>19.073053666666667</v>
      </c>
      <c r="H22" s="25">
        <v>33.680962833333332</v>
      </c>
      <c r="I22" s="25">
        <v>30.22969075</v>
      </c>
      <c r="J22" s="25">
        <v>23.909081333333337</v>
      </c>
      <c r="K22" s="25">
        <v>18.864849666666668</v>
      </c>
      <c r="L22" s="25">
        <v>15.475446250000003</v>
      </c>
      <c r="M22" s="27">
        <v>16.835752321558136</v>
      </c>
      <c r="N22" s="211">
        <v>16.741501</v>
      </c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0"/>
      <c r="Z22" s="228">
        <v>14.007573000000001</v>
      </c>
      <c r="AA22" s="212">
        <v>16.741501</v>
      </c>
      <c r="AB22" s="237">
        <f t="shared" si="0"/>
        <v>0.19517499569697039</v>
      </c>
    </row>
    <row r="23" spans="1:28">
      <c r="D23" s="94"/>
      <c r="E23" s="25"/>
      <c r="F23" s="25"/>
      <c r="G23" s="25"/>
      <c r="H23" s="25"/>
      <c r="I23" s="25"/>
      <c r="J23" s="25"/>
      <c r="K23" s="25"/>
      <c r="L23" s="25"/>
      <c r="M23" s="27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4"/>
      <c r="Z23" s="217"/>
      <c r="AA23" s="216"/>
      <c r="AB23" s="237"/>
    </row>
    <row r="24" spans="1:28">
      <c r="A24" s="12" t="s">
        <v>25</v>
      </c>
      <c r="B24" s="12" t="s">
        <v>10</v>
      </c>
      <c r="C24" s="12" t="s">
        <v>11</v>
      </c>
      <c r="D24" s="94">
        <v>1032.9556582579808</v>
      </c>
      <c r="E24" s="25">
        <v>1135.6647188208904</v>
      </c>
      <c r="F24" s="25">
        <v>1115.8065786717914</v>
      </c>
      <c r="G24" s="25">
        <v>1578.8088600715344</v>
      </c>
      <c r="H24" s="25">
        <v>2426.735952128829</v>
      </c>
      <c r="I24" s="25">
        <v>2575.3341204307012</v>
      </c>
      <c r="J24" s="25">
        <v>1776.0595258877415</v>
      </c>
      <c r="K24" s="25">
        <v>1522.5135211197114</v>
      </c>
      <c r="L24" s="25">
        <v>1541.6724338588276</v>
      </c>
      <c r="M24" s="27">
        <v>1655.9292457940699</v>
      </c>
      <c r="N24" s="215">
        <v>91.167212549287669</v>
      </c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4"/>
      <c r="Z24" s="229">
        <v>49.555628699112148</v>
      </c>
      <c r="AA24" s="216">
        <v>91.167212549287669</v>
      </c>
      <c r="AB24" s="237">
        <f t="shared" si="0"/>
        <v>0.83969439885082209</v>
      </c>
    </row>
    <row r="25" spans="1:28">
      <c r="A25" s="49"/>
      <c r="B25" s="12" t="s">
        <v>12</v>
      </c>
      <c r="C25" s="12" t="s">
        <v>20</v>
      </c>
      <c r="D25" s="94">
        <v>416.63830099999996</v>
      </c>
      <c r="E25" s="25">
        <v>524.99695399999996</v>
      </c>
      <c r="F25" s="25">
        <v>681.50997000000007</v>
      </c>
      <c r="G25" s="25">
        <v>769.96655399999997</v>
      </c>
      <c r="H25" s="25">
        <v>987.66261499999996</v>
      </c>
      <c r="I25" s="25">
        <v>1169.6602899999998</v>
      </c>
      <c r="J25" s="25">
        <v>855.15530999999999</v>
      </c>
      <c r="K25" s="25">
        <v>771.45482600000003</v>
      </c>
      <c r="L25" s="25">
        <v>934.00496799999996</v>
      </c>
      <c r="M25" s="27">
        <v>941.4404310000001</v>
      </c>
      <c r="N25" s="211">
        <v>47.629702000000002</v>
      </c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0"/>
      <c r="Z25" s="229">
        <v>32.478214999999999</v>
      </c>
      <c r="AA25" s="216">
        <v>47.629702000000002</v>
      </c>
      <c r="AB25" s="237">
        <f t="shared" si="0"/>
        <v>0.46651230678779609</v>
      </c>
    </row>
    <row r="26" spans="1:28">
      <c r="B26" s="12" t="s">
        <v>14</v>
      </c>
      <c r="C26" s="12" t="s">
        <v>21</v>
      </c>
      <c r="D26" s="94">
        <v>114.71432095894141</v>
      </c>
      <c r="E26" s="25">
        <v>100.20320343604413</v>
      </c>
      <c r="F26" s="25">
        <v>72.089295361518609</v>
      </c>
      <c r="G26" s="25">
        <v>92.382053407846414</v>
      </c>
      <c r="H26" s="25">
        <v>112.60864159269941</v>
      </c>
      <c r="I26" s="25">
        <v>100.21019140710636</v>
      </c>
      <c r="J26" s="25">
        <v>95.71337177118636</v>
      </c>
      <c r="K26" s="25">
        <v>89.760157366297094</v>
      </c>
      <c r="L26" s="25">
        <v>75.174206146126849</v>
      </c>
      <c r="M26" s="27">
        <v>79.783791562277244</v>
      </c>
      <c r="N26" s="211">
        <v>86.821353630398804</v>
      </c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0"/>
      <c r="Z26" s="228">
        <v>69.209638117335871</v>
      </c>
      <c r="AA26" s="212">
        <v>86.821353630398804</v>
      </c>
      <c r="AB26" s="237">
        <f t="shared" si="0"/>
        <v>0.25446911719440846</v>
      </c>
    </row>
    <row r="27" spans="1:28">
      <c r="D27" s="94"/>
      <c r="E27" s="25"/>
      <c r="F27" s="25"/>
      <c r="G27" s="25"/>
      <c r="H27" s="25"/>
      <c r="I27" s="25"/>
      <c r="J27" s="25"/>
      <c r="K27" s="25"/>
      <c r="L27" s="25"/>
      <c r="M27" s="27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4"/>
      <c r="Z27" s="217"/>
      <c r="AA27" s="216"/>
      <c r="AB27" s="237"/>
    </row>
    <row r="28" spans="1:28">
      <c r="A28" s="12" t="s">
        <v>27</v>
      </c>
      <c r="B28" s="12" t="s">
        <v>10</v>
      </c>
      <c r="C28" s="12" t="s">
        <v>11</v>
      </c>
      <c r="D28" s="94">
        <v>285.41642566243098</v>
      </c>
      <c r="E28" s="25">
        <v>385.08789704585701</v>
      </c>
      <c r="F28" s="25">
        <v>297.68320635250899</v>
      </c>
      <c r="G28" s="25">
        <v>523.27650585695505</v>
      </c>
      <c r="H28" s="25">
        <v>1030.072291616872</v>
      </c>
      <c r="I28" s="25">
        <v>844.8284799506572</v>
      </c>
      <c r="J28" s="25">
        <v>856.80847467289618</v>
      </c>
      <c r="K28" s="25">
        <v>646.70480025804579</v>
      </c>
      <c r="L28" s="25">
        <v>350.00259655641497</v>
      </c>
      <c r="M28" s="27">
        <v>344.26226528241506</v>
      </c>
      <c r="N28" s="211">
        <v>66.769694559718005</v>
      </c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0"/>
      <c r="Z28" s="228">
        <v>24.274608215093998</v>
      </c>
      <c r="AA28" s="212">
        <v>66.769694559718005</v>
      </c>
      <c r="AB28" s="237">
        <f t="shared" si="0"/>
        <v>1.7505982369758897</v>
      </c>
    </row>
    <row r="29" spans="1:28">
      <c r="A29" s="49"/>
      <c r="B29" s="12" t="s">
        <v>12</v>
      </c>
      <c r="C29" s="12" t="s">
        <v>20</v>
      </c>
      <c r="D29" s="94">
        <v>7.1777029999999993</v>
      </c>
      <c r="E29" s="25">
        <v>6.8411140000000001</v>
      </c>
      <c r="F29" s="25">
        <v>6.7791249999999996</v>
      </c>
      <c r="G29" s="25">
        <v>7.959607000000001</v>
      </c>
      <c r="H29" s="25">
        <v>9.2557340000000003</v>
      </c>
      <c r="I29" s="25">
        <v>9.7848829999999989</v>
      </c>
      <c r="J29" s="25">
        <v>10.373199999999999</v>
      </c>
      <c r="K29" s="25">
        <v>11.368120999999999</v>
      </c>
      <c r="L29" s="25">
        <v>11.646831000000001</v>
      </c>
      <c r="M29" s="27">
        <v>19.371681000000002</v>
      </c>
      <c r="N29" s="211">
        <v>1.714113</v>
      </c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0"/>
      <c r="Z29" s="228">
        <v>1.2282169999999999</v>
      </c>
      <c r="AA29" s="212">
        <v>1.714113</v>
      </c>
      <c r="AB29" s="237">
        <f t="shared" si="0"/>
        <v>0.39561087332287381</v>
      </c>
    </row>
    <row r="30" spans="1:28">
      <c r="B30" s="12" t="s">
        <v>14</v>
      </c>
      <c r="C30" s="12" t="s">
        <v>28</v>
      </c>
      <c r="D30" s="94">
        <v>39.19748633826304</v>
      </c>
      <c r="E30" s="25">
        <v>55.829632338133472</v>
      </c>
      <c r="F30" s="25">
        <v>44.72935917880438</v>
      </c>
      <c r="G30" s="25">
        <v>65.32336672080416</v>
      </c>
      <c r="H30" s="25">
        <v>113.09592104471501</v>
      </c>
      <c r="I30" s="25">
        <v>88.178737441352482</v>
      </c>
      <c r="J30" s="25">
        <v>82.404491858548326</v>
      </c>
      <c r="K30" s="25">
        <v>56.288874678169215</v>
      </c>
      <c r="L30" s="25">
        <v>30.894777492697656</v>
      </c>
      <c r="M30" s="27">
        <v>806.09801911883301</v>
      </c>
      <c r="N30" s="211">
        <v>38.952912999153504</v>
      </c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0"/>
      <c r="Z30" s="228">
        <v>19.764103749658243</v>
      </c>
      <c r="AA30" s="212">
        <v>38.952912999153504</v>
      </c>
      <c r="AB30" s="237">
        <f t="shared" si="0"/>
        <v>0.97089195101129078</v>
      </c>
    </row>
    <row r="31" spans="1:28">
      <c r="D31" s="94"/>
      <c r="E31" s="25"/>
      <c r="F31" s="25"/>
      <c r="G31" s="25"/>
      <c r="H31" s="25"/>
      <c r="I31" s="25"/>
      <c r="J31" s="25"/>
      <c r="K31" s="25"/>
      <c r="L31" s="25"/>
      <c r="M31" s="27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4"/>
      <c r="Z31" s="217"/>
      <c r="AA31" s="216"/>
      <c r="AB31" s="237"/>
    </row>
    <row r="32" spans="1:28">
      <c r="A32" s="12" t="s">
        <v>26</v>
      </c>
      <c r="B32" s="12" t="s">
        <v>10</v>
      </c>
      <c r="C32" s="12" t="s">
        <v>11</v>
      </c>
      <c r="D32" s="94">
        <v>595.09949347270776</v>
      </c>
      <c r="E32" s="25">
        <v>662.76975228062634</v>
      </c>
      <c r="F32" s="25">
        <v>591.21348325130839</v>
      </c>
      <c r="G32" s="25">
        <v>841.62143845581932</v>
      </c>
      <c r="H32" s="25">
        <v>775.59494796720764</v>
      </c>
      <c r="I32" s="25">
        <v>558.25922602627895</v>
      </c>
      <c r="J32" s="25">
        <v>527.71235375709966</v>
      </c>
      <c r="K32" s="25">
        <v>539.5582164992918</v>
      </c>
      <c r="L32" s="25">
        <v>341.685340655076</v>
      </c>
      <c r="M32" s="27">
        <v>343.75473560885104</v>
      </c>
      <c r="N32" s="211">
        <v>27.353139893823393</v>
      </c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0"/>
      <c r="Z32" s="228">
        <v>22.323604097239578</v>
      </c>
      <c r="AA32" s="212">
        <v>27.353139893823393</v>
      </c>
      <c r="AB32" s="237">
        <f>AA32/Z32-1</f>
        <v>0.22530124502636828</v>
      </c>
    </row>
    <row r="33" spans="1:28">
      <c r="A33" s="49"/>
      <c r="B33" s="12" t="s">
        <v>12</v>
      </c>
      <c r="C33" s="12" t="s">
        <v>20</v>
      </c>
      <c r="D33" s="94">
        <v>41.111622999999994</v>
      </c>
      <c r="E33" s="25">
        <v>38.263483999999998</v>
      </c>
      <c r="F33" s="25">
        <v>37.071149999999996</v>
      </c>
      <c r="G33" s="25">
        <v>39.02278900000001</v>
      </c>
      <c r="H33" s="25">
        <v>31.899958000000002</v>
      </c>
      <c r="I33" s="25">
        <v>25.545801000000001</v>
      </c>
      <c r="J33" s="25">
        <v>23.824697999999998</v>
      </c>
      <c r="K33" s="25">
        <v>24.640213999999997</v>
      </c>
      <c r="L33" s="25">
        <v>20.111056000000001</v>
      </c>
      <c r="M33" s="27">
        <v>11.359424000000001</v>
      </c>
      <c r="N33" s="211">
        <v>1.31603</v>
      </c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0"/>
      <c r="Z33" s="228">
        <v>1.4993270000000001</v>
      </c>
      <c r="AA33" s="212">
        <v>1.31603</v>
      </c>
      <c r="AB33" s="237">
        <f>AA33/Z33-1</f>
        <v>-0.12225285077904957</v>
      </c>
    </row>
    <row r="34" spans="1:28">
      <c r="B34" s="12" t="s">
        <v>14</v>
      </c>
      <c r="C34" s="12" t="s">
        <v>21</v>
      </c>
      <c r="D34" s="94">
        <v>655.87879983333335</v>
      </c>
      <c r="E34" s="25">
        <v>815.13743308333324</v>
      </c>
      <c r="F34" s="25">
        <v>730.37841925000009</v>
      </c>
      <c r="G34" s="25">
        <v>986.36481341666683</v>
      </c>
      <c r="H34" s="25">
        <v>1102.8199075</v>
      </c>
      <c r="I34" s="25">
        <v>993.85511075000011</v>
      </c>
      <c r="J34" s="25">
        <v>1008.0133165833332</v>
      </c>
      <c r="K34" s="25">
        <v>990.55228941666667</v>
      </c>
      <c r="L34" s="25">
        <v>770.33709941666666</v>
      </c>
      <c r="M34" s="27">
        <v>30.261634358295897</v>
      </c>
      <c r="N34" s="215">
        <v>942.77300300000002</v>
      </c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4"/>
      <c r="Z34" s="229">
        <v>675.35744299999999</v>
      </c>
      <c r="AA34" s="216">
        <v>942.77300300000002</v>
      </c>
      <c r="AB34" s="237">
        <f>AA34/Z34-1</f>
        <v>0.39596152048330957</v>
      </c>
    </row>
    <row r="35" spans="1:28">
      <c r="D35" s="94"/>
      <c r="E35" s="25"/>
      <c r="F35" s="25"/>
      <c r="G35" s="25"/>
      <c r="H35" s="25"/>
      <c r="I35" s="25"/>
      <c r="J35" s="25"/>
      <c r="K35" s="25"/>
      <c r="L35" s="25"/>
      <c r="M35" s="27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4"/>
      <c r="Z35" s="217"/>
      <c r="AA35" s="216"/>
      <c r="AB35" s="237"/>
    </row>
    <row r="36" spans="1:28">
      <c r="A36" s="12" t="s">
        <v>29</v>
      </c>
      <c r="B36" s="12" t="s">
        <v>10</v>
      </c>
      <c r="C36" s="12" t="s">
        <v>11</v>
      </c>
      <c r="D36" s="94">
        <v>991.16764057624141</v>
      </c>
      <c r="E36" s="25">
        <v>943.09487178572181</v>
      </c>
      <c r="F36" s="25">
        <v>275.96500791530212</v>
      </c>
      <c r="G36" s="25">
        <v>491.9356947636328</v>
      </c>
      <c r="H36" s="25">
        <v>563.68947023926762</v>
      </c>
      <c r="I36" s="25">
        <v>428.26749069318208</v>
      </c>
      <c r="J36" s="25">
        <v>355.52074602744028</v>
      </c>
      <c r="K36" s="25">
        <v>360.16193124196127</v>
      </c>
      <c r="L36" s="25">
        <v>219.63469285986599</v>
      </c>
      <c r="M36" s="27">
        <v>272.67154160154439</v>
      </c>
      <c r="N36" s="215">
        <v>19.184964352212127</v>
      </c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4"/>
      <c r="Z36" s="229">
        <v>17.514902714360616</v>
      </c>
      <c r="AA36" s="216">
        <v>19.184964352212127</v>
      </c>
      <c r="AB36" s="237">
        <f t="shared" si="0"/>
        <v>9.535089432624777E-2</v>
      </c>
    </row>
    <row r="37" spans="1:28">
      <c r="A37" s="49"/>
      <c r="B37" s="12" t="s">
        <v>12</v>
      </c>
      <c r="C37" s="12" t="s">
        <v>20</v>
      </c>
      <c r="D37" s="94">
        <v>16.161707224000001</v>
      </c>
      <c r="E37" s="25">
        <v>18.255964222000003</v>
      </c>
      <c r="F37" s="25">
        <v>12.22908432</v>
      </c>
      <c r="G37" s="25">
        <v>16.693816124000001</v>
      </c>
      <c r="H37" s="25">
        <v>19.451061820000003</v>
      </c>
      <c r="I37" s="25">
        <v>17.877299378000004</v>
      </c>
      <c r="J37" s="25">
        <v>18.448508504000003</v>
      </c>
      <c r="K37" s="25">
        <v>16.477174284000004</v>
      </c>
      <c r="L37" s="25">
        <v>17.754669809999999</v>
      </c>
      <c r="M37" s="27">
        <v>24.406133279999999</v>
      </c>
      <c r="N37" s="211">
        <v>1.5830079720000001</v>
      </c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0"/>
      <c r="Z37" s="228">
        <v>1.9724591780000003</v>
      </c>
      <c r="AA37" s="212">
        <v>1.5830079720000001</v>
      </c>
      <c r="AB37" s="237">
        <f t="shared" si="0"/>
        <v>-0.19744449484368498</v>
      </c>
    </row>
    <row r="38" spans="1:28">
      <c r="B38" s="12" t="s">
        <v>14</v>
      </c>
      <c r="C38" s="12" t="s">
        <v>21</v>
      </c>
      <c r="D38" s="94">
        <v>2751.2270675162345</v>
      </c>
      <c r="E38" s="25">
        <v>2341.4703741318804</v>
      </c>
      <c r="F38" s="25">
        <v>1021.1318431412325</v>
      </c>
      <c r="G38" s="25">
        <v>1325.3933700418327</v>
      </c>
      <c r="H38" s="25">
        <v>1325.905731583126</v>
      </c>
      <c r="I38" s="25">
        <v>1082.8407173865523</v>
      </c>
      <c r="J38" s="25">
        <v>886.23183702941606</v>
      </c>
      <c r="K38" s="25">
        <v>999.05198578916281</v>
      </c>
      <c r="L38" s="25">
        <v>562.95747952334375</v>
      </c>
      <c r="M38" s="27">
        <v>506.76495685595188</v>
      </c>
      <c r="N38" s="215">
        <v>549.72265476913287</v>
      </c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4"/>
      <c r="Z38" s="229">
        <v>402.77772646133133</v>
      </c>
      <c r="AA38" s="216">
        <v>549.72265476913287</v>
      </c>
      <c r="AB38" s="237">
        <f t="shared" si="0"/>
        <v>0.36482883400432775</v>
      </c>
    </row>
    <row r="39" spans="1:28">
      <c r="D39" s="94"/>
      <c r="E39" s="25"/>
      <c r="F39" s="25"/>
      <c r="G39" s="25"/>
      <c r="H39" s="25"/>
      <c r="I39" s="25"/>
      <c r="J39" s="25"/>
      <c r="K39" s="25"/>
      <c r="L39" s="25"/>
      <c r="M39" s="27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4"/>
      <c r="Z39" s="217"/>
      <c r="AA39" s="216"/>
      <c r="AB39" s="237"/>
    </row>
    <row r="40" spans="1:28">
      <c r="A40" s="12" t="s">
        <v>32</v>
      </c>
      <c r="B40" s="12" t="s">
        <v>10</v>
      </c>
      <c r="C40" s="12" t="s">
        <v>11</v>
      </c>
      <c r="D40" s="94">
        <v>50.600247423758653</v>
      </c>
      <c r="E40" s="25">
        <v>47.623667214277958</v>
      </c>
      <c r="F40" s="25">
        <v>27.489491084697907</v>
      </c>
      <c r="G40" s="25">
        <v>29.128838236367177</v>
      </c>
      <c r="H40" s="25">
        <v>31.208521760732285</v>
      </c>
      <c r="I40" s="25">
        <v>21.6183863068179</v>
      </c>
      <c r="J40" s="25">
        <v>23.221805972559654</v>
      </c>
      <c r="K40" s="25">
        <v>37.872977758038765</v>
      </c>
      <c r="L40" s="25">
        <v>26.956227140133979</v>
      </c>
      <c r="M40" s="27">
        <v>14.999100398455615</v>
      </c>
      <c r="N40" s="211">
        <v>2.7375186477878728</v>
      </c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0"/>
      <c r="Z40" s="228">
        <v>0.57732328563938395</v>
      </c>
      <c r="AA40" s="216">
        <v>2.7375186477878728</v>
      </c>
      <c r="AB40" s="237">
        <f t="shared" si="0"/>
        <v>3.7417429989093174</v>
      </c>
    </row>
    <row r="41" spans="1:28">
      <c r="D41" s="312"/>
      <c r="E41" s="313"/>
      <c r="F41" s="313"/>
      <c r="G41" s="28"/>
      <c r="H41" s="28"/>
      <c r="I41" s="28"/>
      <c r="J41" s="28"/>
      <c r="K41" s="28"/>
      <c r="L41" s="28"/>
      <c r="M41" s="29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4"/>
      <c r="Z41" s="217"/>
      <c r="AA41" s="216"/>
      <c r="AB41" s="236"/>
    </row>
    <row r="42" spans="1:28" ht="12.6" thickBot="1">
      <c r="A42" s="16" t="s">
        <v>30</v>
      </c>
      <c r="B42" s="16"/>
      <c r="C42" s="16"/>
      <c r="D42" s="95">
        <f t="shared" ref="D42" si="1">SUM(D8,D12,D16,D20,D24,D32,D28,D36,D40)</f>
        <v>17439.352246936651</v>
      </c>
      <c r="E42" s="95">
        <f t="shared" ref="E42" si="2">SUM(E8,E12,E16,E20,E24,E32,E28,E36,E40)</f>
        <v>18100.9679482994</v>
      </c>
      <c r="F42" s="95">
        <f t="shared" ref="F42:L42" si="3">SUM(F8,F12,F16,F20,F24,F32,F28,F36,F40)</f>
        <v>16481.813528277929</v>
      </c>
      <c r="G42" s="96">
        <f t="shared" si="3"/>
        <v>21902.831565768924</v>
      </c>
      <c r="H42" s="96">
        <f t="shared" si="3"/>
        <v>27525.674834212732</v>
      </c>
      <c r="I42" s="96">
        <f t="shared" si="3"/>
        <v>27466.673086776646</v>
      </c>
      <c r="J42" s="96">
        <f t="shared" si="3"/>
        <v>23789.445416193052</v>
      </c>
      <c r="K42" s="96">
        <f t="shared" si="3"/>
        <v>20545.413928408008</v>
      </c>
      <c r="L42" s="96">
        <f t="shared" si="3"/>
        <v>18836.319853859728</v>
      </c>
      <c r="M42" s="97">
        <f t="shared" ref="M42" si="4">SUM(M8,M12,M16,M20,M24,M32,M28,M36,M40)</f>
        <v>21652.039016532101</v>
      </c>
      <c r="N42" s="218">
        <f>N40+N36+N28+N32+N24+N20+N16+N12+N8</f>
        <v>1678.935838484103</v>
      </c>
      <c r="O42" s="218">
        <f>O40+O36+O28+O32+O24+O20+O16+O12+O8</f>
        <v>0</v>
      </c>
      <c r="P42" s="218">
        <f t="shared" ref="P42:AA42" si="5">SUM(P8,P12,P16,P20,P24,P32,P28,P36,P40)</f>
        <v>0</v>
      </c>
      <c r="Q42" s="218">
        <f t="shared" si="5"/>
        <v>0</v>
      </c>
      <c r="R42" s="218">
        <f t="shared" si="5"/>
        <v>0</v>
      </c>
      <c r="S42" s="218">
        <f t="shared" si="5"/>
        <v>0</v>
      </c>
      <c r="T42" s="218">
        <f t="shared" si="5"/>
        <v>0</v>
      </c>
      <c r="U42" s="218">
        <f t="shared" si="5"/>
        <v>0</v>
      </c>
      <c r="V42" s="218">
        <f t="shared" si="5"/>
        <v>0</v>
      </c>
      <c r="W42" s="218">
        <f t="shared" si="5"/>
        <v>0</v>
      </c>
      <c r="X42" s="218">
        <f t="shared" si="5"/>
        <v>0</v>
      </c>
      <c r="Y42" s="218">
        <f t="shared" si="5"/>
        <v>0</v>
      </c>
      <c r="Z42" s="218">
        <f t="shared" si="5"/>
        <v>1368.1119311951834</v>
      </c>
      <c r="AA42" s="218">
        <f t="shared" si="5"/>
        <v>1678.9358384841032</v>
      </c>
      <c r="AB42" s="238">
        <f t="shared" si="0"/>
        <v>0.22719186946742287</v>
      </c>
    </row>
    <row r="45" spans="1:28">
      <c r="A45" s="5" t="s">
        <v>31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177"/>
    </row>
    <row r="46" spans="1:28" s="53" customFormat="1">
      <c r="A46" s="5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B46" s="178"/>
    </row>
    <row r="50" spans="1:28">
      <c r="A50" s="244" t="str">
        <f t="shared" ref="A50:AA50" si="6">A8</f>
        <v>Cobre</v>
      </c>
      <c r="B50" s="244" t="str">
        <f t="shared" si="6"/>
        <v>Valor</v>
      </c>
      <c r="C50" s="244" t="str">
        <f t="shared" si="6"/>
        <v>(US$MM)</v>
      </c>
      <c r="D50" s="245">
        <f t="shared" ref="D50:E50" si="7">D8</f>
        <v>7219.0687201917526</v>
      </c>
      <c r="E50" s="245">
        <f t="shared" si="7"/>
        <v>7276.9520400628562</v>
      </c>
      <c r="F50" s="245">
        <f t="shared" si="6"/>
        <v>5935.4024202705696</v>
      </c>
      <c r="G50" s="245">
        <f t="shared" si="6"/>
        <v>8879.1470329311687</v>
      </c>
      <c r="H50" s="245">
        <f t="shared" si="6"/>
        <v>10721.031282565797</v>
      </c>
      <c r="I50" s="245">
        <f t="shared" si="6"/>
        <v>10730.942210401816</v>
      </c>
      <c r="J50" s="245">
        <f t="shared" si="6"/>
        <v>9820.7478280872583</v>
      </c>
      <c r="K50" s="245">
        <f t="shared" si="6"/>
        <v>8874.9060769625194</v>
      </c>
      <c r="L50" s="245">
        <f t="shared" si="6"/>
        <v>8174.9932293081592</v>
      </c>
      <c r="M50" s="245">
        <f t="shared" ref="M50" si="8">M8</f>
        <v>10168.367285688868</v>
      </c>
      <c r="N50" s="246">
        <f t="shared" si="6"/>
        <v>804.34941601385776</v>
      </c>
      <c r="O50" s="246">
        <f t="shared" si="6"/>
        <v>0</v>
      </c>
      <c r="P50" s="246">
        <f t="shared" si="6"/>
        <v>0</v>
      </c>
      <c r="Q50" s="246">
        <f t="shared" si="6"/>
        <v>0</v>
      </c>
      <c r="R50" s="246">
        <f t="shared" si="6"/>
        <v>0</v>
      </c>
      <c r="S50" s="246">
        <f t="shared" si="6"/>
        <v>0</v>
      </c>
      <c r="T50" s="246">
        <f t="shared" si="6"/>
        <v>0</v>
      </c>
      <c r="U50" s="246">
        <f t="shared" si="6"/>
        <v>0</v>
      </c>
      <c r="V50" s="246">
        <f t="shared" si="6"/>
        <v>0</v>
      </c>
      <c r="W50" s="246">
        <f t="shared" si="6"/>
        <v>0</v>
      </c>
      <c r="X50" s="246">
        <f t="shared" si="6"/>
        <v>0</v>
      </c>
      <c r="Y50" s="246">
        <f t="shared" si="6"/>
        <v>0</v>
      </c>
      <c r="Z50" s="247">
        <f t="shared" si="6"/>
        <v>613.30231629750585</v>
      </c>
      <c r="AA50" s="247">
        <f t="shared" si="6"/>
        <v>804.34941601385776</v>
      </c>
      <c r="AB50" s="250">
        <f t="shared" ref="AB50:AB58" si="9">AA50/Z50-1</f>
        <v>0.31150558972237308</v>
      </c>
    </row>
    <row r="51" spans="1:28">
      <c r="A51" s="244" t="str">
        <f t="shared" ref="A51:AA51" si="10">A12</f>
        <v>Oro</v>
      </c>
      <c r="B51" s="244" t="str">
        <f t="shared" si="10"/>
        <v>Valor</v>
      </c>
      <c r="C51" s="244" t="str">
        <f t="shared" si="10"/>
        <v>(US$MM)</v>
      </c>
      <c r="D51" s="245">
        <f t="shared" ref="D51:E51" si="11">D12</f>
        <v>4187.4032129251573</v>
      </c>
      <c r="E51" s="245">
        <f t="shared" si="11"/>
        <v>5586.0346055150185</v>
      </c>
      <c r="F51" s="245">
        <f t="shared" si="10"/>
        <v>6790.9480920625147</v>
      </c>
      <c r="G51" s="245">
        <f t="shared" si="10"/>
        <v>7744.6314899523886</v>
      </c>
      <c r="H51" s="245">
        <f t="shared" si="10"/>
        <v>10235.353079840146</v>
      </c>
      <c r="I51" s="245">
        <f t="shared" si="10"/>
        <v>10745.515758961699</v>
      </c>
      <c r="J51" s="245">
        <f t="shared" si="10"/>
        <v>8536.2794900494937</v>
      </c>
      <c r="K51" s="245">
        <f t="shared" si="10"/>
        <v>6729.0722178974011</v>
      </c>
      <c r="L51" s="245">
        <f t="shared" si="10"/>
        <v>6536.8565620916115</v>
      </c>
      <c r="M51" s="245">
        <f t="shared" ref="M51" si="12">M12</f>
        <v>7266.6062404091153</v>
      </c>
      <c r="N51" s="246">
        <f t="shared" si="10"/>
        <v>525.43450941336982</v>
      </c>
      <c r="O51" s="246">
        <f t="shared" si="10"/>
        <v>0</v>
      </c>
      <c r="P51" s="246">
        <f t="shared" si="10"/>
        <v>0</v>
      </c>
      <c r="Q51" s="246">
        <f t="shared" si="10"/>
        <v>0</v>
      </c>
      <c r="R51" s="246">
        <f t="shared" si="10"/>
        <v>0</v>
      </c>
      <c r="S51" s="246">
        <f t="shared" si="10"/>
        <v>0</v>
      </c>
      <c r="T51" s="246">
        <f t="shared" si="10"/>
        <v>0</v>
      </c>
      <c r="U51" s="246">
        <f t="shared" si="10"/>
        <v>0</v>
      </c>
      <c r="V51" s="246">
        <f t="shared" si="10"/>
        <v>0</v>
      </c>
      <c r="W51" s="246">
        <f t="shared" si="10"/>
        <v>0</v>
      </c>
      <c r="X51" s="246">
        <f t="shared" si="10"/>
        <v>0</v>
      </c>
      <c r="Y51" s="246">
        <f t="shared" si="10"/>
        <v>0</v>
      </c>
      <c r="Z51" s="247">
        <f t="shared" si="10"/>
        <v>528.39259302868243</v>
      </c>
      <c r="AA51" s="247">
        <f t="shared" si="10"/>
        <v>525.43450941336982</v>
      </c>
      <c r="AB51" s="250">
        <f t="shared" si="9"/>
        <v>-5.5982685115951725E-3</v>
      </c>
    </row>
    <row r="52" spans="1:28">
      <c r="A52" s="244" t="str">
        <f t="shared" ref="A52:AA52" si="13">A16</f>
        <v>Zinc</v>
      </c>
      <c r="B52" s="244" t="str">
        <f t="shared" si="13"/>
        <v>Valor</v>
      </c>
      <c r="C52" s="244" t="str">
        <f t="shared" si="13"/>
        <v>(US$MM)</v>
      </c>
      <c r="D52" s="245">
        <f t="shared" ref="D52:E52" si="14">D16</f>
        <v>2539.4072801646053</v>
      </c>
      <c r="E52" s="245">
        <f t="shared" si="14"/>
        <v>1468.2951198311805</v>
      </c>
      <c r="F52" s="245">
        <f t="shared" si="13"/>
        <v>1233.2203045912822</v>
      </c>
      <c r="G52" s="245">
        <f t="shared" si="13"/>
        <v>1696.0733253334295</v>
      </c>
      <c r="H52" s="245">
        <f t="shared" si="13"/>
        <v>1522.5406592484687</v>
      </c>
      <c r="I52" s="245">
        <f t="shared" si="13"/>
        <v>1352.3374325660052</v>
      </c>
      <c r="J52" s="245">
        <f t="shared" si="13"/>
        <v>1413.8433873410634</v>
      </c>
      <c r="K52" s="245">
        <f t="shared" si="13"/>
        <v>1503.5472338862523</v>
      </c>
      <c r="L52" s="245">
        <f t="shared" si="13"/>
        <v>1506.7224184186537</v>
      </c>
      <c r="M52" s="245">
        <f t="shared" ref="M52" si="15">M16</f>
        <v>1465.5124362924942</v>
      </c>
      <c r="N52" s="246">
        <f t="shared" si="13"/>
        <v>136.09644853153739</v>
      </c>
      <c r="O52" s="246">
        <f t="shared" si="13"/>
        <v>0</v>
      </c>
      <c r="P52" s="246">
        <f t="shared" si="13"/>
        <v>0</v>
      </c>
      <c r="Q52" s="246">
        <f t="shared" si="13"/>
        <v>0</v>
      </c>
      <c r="R52" s="246">
        <f t="shared" si="13"/>
        <v>0</v>
      </c>
      <c r="S52" s="246">
        <f t="shared" si="13"/>
        <v>0</v>
      </c>
      <c r="T52" s="246">
        <f t="shared" si="13"/>
        <v>0</v>
      </c>
      <c r="U52" s="246">
        <f t="shared" si="13"/>
        <v>0</v>
      </c>
      <c r="V52" s="246">
        <f t="shared" si="13"/>
        <v>0</v>
      </c>
      <c r="W52" s="246">
        <f t="shared" si="13"/>
        <v>0</v>
      </c>
      <c r="X52" s="246">
        <f t="shared" si="13"/>
        <v>0</v>
      </c>
      <c r="Y52" s="246">
        <f t="shared" si="13"/>
        <v>0</v>
      </c>
      <c r="Z52" s="247">
        <f t="shared" si="13"/>
        <v>105.44745989327956</v>
      </c>
      <c r="AA52" s="247">
        <f t="shared" si="13"/>
        <v>136.09644853153739</v>
      </c>
      <c r="AB52" s="250">
        <f t="shared" si="9"/>
        <v>0.29065649062838328</v>
      </c>
    </row>
    <row r="53" spans="1:28">
      <c r="A53" s="244" t="str">
        <f t="shared" ref="A53:AA53" si="16">A20</f>
        <v>Plata</v>
      </c>
      <c r="B53" s="244" t="str">
        <f t="shared" si="16"/>
        <v>Valor</v>
      </c>
      <c r="C53" s="244" t="str">
        <f t="shared" si="16"/>
        <v>(US$MM)</v>
      </c>
      <c r="D53" s="245">
        <f t="shared" ref="D53:E53" si="17">D20</f>
        <v>538.233568262017</v>
      </c>
      <c r="E53" s="245">
        <f t="shared" si="17"/>
        <v>595.44527574297194</v>
      </c>
      <c r="F53" s="245">
        <f t="shared" si="16"/>
        <v>214.08494407795499</v>
      </c>
      <c r="G53" s="245">
        <f t="shared" si="16"/>
        <v>118.20838016762899</v>
      </c>
      <c r="H53" s="245">
        <f t="shared" si="16"/>
        <v>219.44862884541499</v>
      </c>
      <c r="I53" s="245">
        <f t="shared" si="16"/>
        <v>209.569981439488</v>
      </c>
      <c r="J53" s="245">
        <f t="shared" si="16"/>
        <v>479.2518043975009</v>
      </c>
      <c r="K53" s="245">
        <f t="shared" si="16"/>
        <v>331.07695278478701</v>
      </c>
      <c r="L53" s="245">
        <f t="shared" si="16"/>
        <v>137.79635297098301</v>
      </c>
      <c r="M53" s="245">
        <f t="shared" ref="M53" si="18">M20</f>
        <v>119.93616545629101</v>
      </c>
      <c r="N53" s="246">
        <f t="shared" si="16"/>
        <v>5.8429345225090001</v>
      </c>
      <c r="O53" s="246">
        <f t="shared" si="16"/>
        <v>0</v>
      </c>
      <c r="P53" s="246">
        <f t="shared" si="16"/>
        <v>0</v>
      </c>
      <c r="Q53" s="246">
        <f t="shared" si="16"/>
        <v>0</v>
      </c>
      <c r="R53" s="246">
        <f t="shared" si="16"/>
        <v>0</v>
      </c>
      <c r="S53" s="246">
        <f t="shared" si="16"/>
        <v>0</v>
      </c>
      <c r="T53" s="246">
        <f t="shared" si="16"/>
        <v>0</v>
      </c>
      <c r="U53" s="246">
        <f t="shared" si="16"/>
        <v>0</v>
      </c>
      <c r="V53" s="246">
        <f t="shared" si="16"/>
        <v>0</v>
      </c>
      <c r="W53" s="246">
        <f t="shared" si="16"/>
        <v>0</v>
      </c>
      <c r="X53" s="246">
        <f t="shared" si="16"/>
        <v>0</v>
      </c>
      <c r="Y53" s="246">
        <f t="shared" si="16"/>
        <v>0</v>
      </c>
      <c r="Z53" s="247">
        <f t="shared" si="16"/>
        <v>6.7234949642700004</v>
      </c>
      <c r="AA53" s="247">
        <f t="shared" si="16"/>
        <v>5.8429345225090001</v>
      </c>
      <c r="AB53" s="250">
        <f t="shared" si="9"/>
        <v>-0.1309676658405301</v>
      </c>
    </row>
    <row r="54" spans="1:28">
      <c r="A54" s="244" t="str">
        <f t="shared" ref="A54:AA54" si="19">A24</f>
        <v>Plomo</v>
      </c>
      <c r="B54" s="244" t="str">
        <f t="shared" si="19"/>
        <v>Valor</v>
      </c>
      <c r="C54" s="244" t="str">
        <f t="shared" si="19"/>
        <v>(US$MM)</v>
      </c>
      <c r="D54" s="245">
        <f t="shared" ref="D54:E54" si="20">D24</f>
        <v>1032.9556582579808</v>
      </c>
      <c r="E54" s="245">
        <f t="shared" si="20"/>
        <v>1135.6647188208904</v>
      </c>
      <c r="F54" s="245">
        <f t="shared" si="19"/>
        <v>1115.8065786717914</v>
      </c>
      <c r="G54" s="245">
        <f t="shared" si="19"/>
        <v>1578.8088600715344</v>
      </c>
      <c r="H54" s="245">
        <f t="shared" si="19"/>
        <v>2426.735952128829</v>
      </c>
      <c r="I54" s="245">
        <f t="shared" si="19"/>
        <v>2575.3341204307012</v>
      </c>
      <c r="J54" s="245">
        <f t="shared" si="19"/>
        <v>1776.0595258877415</v>
      </c>
      <c r="K54" s="245">
        <f t="shared" si="19"/>
        <v>1522.5135211197114</v>
      </c>
      <c r="L54" s="245">
        <f t="shared" si="19"/>
        <v>1541.6724338588276</v>
      </c>
      <c r="M54" s="245">
        <f t="shared" ref="M54" si="21">M24</f>
        <v>1655.9292457940699</v>
      </c>
      <c r="N54" s="246">
        <f t="shared" si="19"/>
        <v>91.167212549287669</v>
      </c>
      <c r="O54" s="246">
        <f t="shared" si="19"/>
        <v>0</v>
      </c>
      <c r="P54" s="246">
        <f t="shared" si="19"/>
        <v>0</v>
      </c>
      <c r="Q54" s="246">
        <f t="shared" si="19"/>
        <v>0</v>
      </c>
      <c r="R54" s="246">
        <f t="shared" si="19"/>
        <v>0</v>
      </c>
      <c r="S54" s="246">
        <f t="shared" si="19"/>
        <v>0</v>
      </c>
      <c r="T54" s="246">
        <f t="shared" si="19"/>
        <v>0</v>
      </c>
      <c r="U54" s="246">
        <f t="shared" si="19"/>
        <v>0</v>
      </c>
      <c r="V54" s="246">
        <f t="shared" si="19"/>
        <v>0</v>
      </c>
      <c r="W54" s="246">
        <f t="shared" si="19"/>
        <v>0</v>
      </c>
      <c r="X54" s="246">
        <f t="shared" si="19"/>
        <v>0</v>
      </c>
      <c r="Y54" s="246">
        <f t="shared" si="19"/>
        <v>0</v>
      </c>
      <c r="Z54" s="247">
        <f t="shared" si="19"/>
        <v>49.555628699112148</v>
      </c>
      <c r="AA54" s="247">
        <f t="shared" si="19"/>
        <v>91.167212549287669</v>
      </c>
      <c r="AB54" s="250">
        <f t="shared" si="9"/>
        <v>0.83969439885082209</v>
      </c>
    </row>
    <row r="55" spans="1:28">
      <c r="A55" s="244" t="str">
        <f t="shared" ref="A55:AA55" si="22">A32</f>
        <v>Estaño</v>
      </c>
      <c r="B55" s="244" t="str">
        <f t="shared" si="22"/>
        <v>Valor</v>
      </c>
      <c r="C55" s="244" t="str">
        <f t="shared" si="22"/>
        <v>(US$MM)</v>
      </c>
      <c r="D55" s="245">
        <f t="shared" ref="D55:E55" si="23">D32</f>
        <v>595.09949347270776</v>
      </c>
      <c r="E55" s="245">
        <f t="shared" si="23"/>
        <v>662.76975228062634</v>
      </c>
      <c r="F55" s="245">
        <f t="shared" si="22"/>
        <v>591.21348325130839</v>
      </c>
      <c r="G55" s="245">
        <f t="shared" si="22"/>
        <v>841.62143845581932</v>
      </c>
      <c r="H55" s="245">
        <f t="shared" si="22"/>
        <v>775.59494796720764</v>
      </c>
      <c r="I55" s="245">
        <f t="shared" si="22"/>
        <v>558.25922602627895</v>
      </c>
      <c r="J55" s="245">
        <f t="shared" si="22"/>
        <v>527.71235375709966</v>
      </c>
      <c r="K55" s="245">
        <f t="shared" si="22"/>
        <v>539.5582164992918</v>
      </c>
      <c r="L55" s="245">
        <f t="shared" si="22"/>
        <v>341.685340655076</v>
      </c>
      <c r="M55" s="245">
        <f t="shared" ref="M55" si="24">M32</f>
        <v>343.75473560885104</v>
      </c>
      <c r="N55" s="246">
        <f t="shared" si="22"/>
        <v>27.353139893823393</v>
      </c>
      <c r="O55" s="246">
        <f t="shared" si="22"/>
        <v>0</v>
      </c>
      <c r="P55" s="246">
        <f t="shared" si="22"/>
        <v>0</v>
      </c>
      <c r="Q55" s="246">
        <f t="shared" si="22"/>
        <v>0</v>
      </c>
      <c r="R55" s="246">
        <f t="shared" si="22"/>
        <v>0</v>
      </c>
      <c r="S55" s="246">
        <f t="shared" si="22"/>
        <v>0</v>
      </c>
      <c r="T55" s="246">
        <f t="shared" si="22"/>
        <v>0</v>
      </c>
      <c r="U55" s="246">
        <f t="shared" si="22"/>
        <v>0</v>
      </c>
      <c r="V55" s="246">
        <f t="shared" si="22"/>
        <v>0</v>
      </c>
      <c r="W55" s="246">
        <f t="shared" si="22"/>
        <v>0</v>
      </c>
      <c r="X55" s="246">
        <f t="shared" si="22"/>
        <v>0</v>
      </c>
      <c r="Y55" s="246">
        <f t="shared" si="22"/>
        <v>0</v>
      </c>
      <c r="Z55" s="247">
        <f t="shared" si="22"/>
        <v>22.323604097239578</v>
      </c>
      <c r="AA55" s="247">
        <f t="shared" si="22"/>
        <v>27.353139893823393</v>
      </c>
      <c r="AB55" s="250">
        <f t="shared" si="9"/>
        <v>0.22530124502636828</v>
      </c>
    </row>
    <row r="56" spans="1:28">
      <c r="A56" s="244" t="str">
        <f>A28</f>
        <v>Hierro</v>
      </c>
      <c r="B56" s="244" t="str">
        <f t="shared" ref="B56:AA56" si="25">B28</f>
        <v>Valor</v>
      </c>
      <c r="C56" s="244" t="str">
        <f t="shared" si="25"/>
        <v>(US$MM)</v>
      </c>
      <c r="D56" s="245">
        <f>D28</f>
        <v>285.41642566243098</v>
      </c>
      <c r="E56" s="245">
        <f>E28</f>
        <v>385.08789704585701</v>
      </c>
      <c r="F56" s="245">
        <f>F28</f>
        <v>297.68320635250899</v>
      </c>
      <c r="G56" s="245">
        <f t="shared" si="25"/>
        <v>523.27650585695505</v>
      </c>
      <c r="H56" s="245">
        <f t="shared" si="25"/>
        <v>1030.072291616872</v>
      </c>
      <c r="I56" s="245">
        <f t="shared" si="25"/>
        <v>844.8284799506572</v>
      </c>
      <c r="J56" s="245">
        <f t="shared" si="25"/>
        <v>856.80847467289618</v>
      </c>
      <c r="K56" s="245">
        <f t="shared" si="25"/>
        <v>646.70480025804579</v>
      </c>
      <c r="L56" s="245">
        <f t="shared" ref="L56:M56" si="26">L28</f>
        <v>350.00259655641497</v>
      </c>
      <c r="M56" s="245">
        <f t="shared" si="26"/>
        <v>344.26226528241506</v>
      </c>
      <c r="N56" s="246">
        <f t="shared" si="25"/>
        <v>66.769694559718005</v>
      </c>
      <c r="O56" s="246">
        <f t="shared" si="25"/>
        <v>0</v>
      </c>
      <c r="P56" s="246">
        <f t="shared" si="25"/>
        <v>0</v>
      </c>
      <c r="Q56" s="246">
        <f t="shared" si="25"/>
        <v>0</v>
      </c>
      <c r="R56" s="246">
        <f t="shared" si="25"/>
        <v>0</v>
      </c>
      <c r="S56" s="246">
        <f t="shared" si="25"/>
        <v>0</v>
      </c>
      <c r="T56" s="246">
        <f t="shared" si="25"/>
        <v>0</v>
      </c>
      <c r="U56" s="246">
        <f t="shared" si="25"/>
        <v>0</v>
      </c>
      <c r="V56" s="246">
        <f t="shared" si="25"/>
        <v>0</v>
      </c>
      <c r="W56" s="246">
        <f t="shared" si="25"/>
        <v>0</v>
      </c>
      <c r="X56" s="246">
        <f t="shared" si="25"/>
        <v>0</v>
      </c>
      <c r="Y56" s="246">
        <f t="shared" si="25"/>
        <v>0</v>
      </c>
      <c r="Z56" s="247">
        <f t="shared" si="25"/>
        <v>24.274608215093998</v>
      </c>
      <c r="AA56" s="247">
        <f t="shared" si="25"/>
        <v>66.769694559718005</v>
      </c>
      <c r="AB56" s="250">
        <f t="shared" si="9"/>
        <v>1.7505982369758897</v>
      </c>
    </row>
    <row r="57" spans="1:28">
      <c r="A57" s="244" t="str">
        <f>A36</f>
        <v>Molibdeno</v>
      </c>
      <c r="B57" s="244" t="str">
        <f t="shared" ref="B57:AA57" si="27">B36</f>
        <v>Valor</v>
      </c>
      <c r="C57" s="244" t="str">
        <f t="shared" si="27"/>
        <v>(US$MM)</v>
      </c>
      <c r="D57" s="245">
        <f t="shared" ref="D57:E57" si="28">D36</f>
        <v>991.16764057624141</v>
      </c>
      <c r="E57" s="245">
        <f t="shared" si="28"/>
        <v>943.09487178572181</v>
      </c>
      <c r="F57" s="245">
        <f t="shared" si="27"/>
        <v>275.96500791530212</v>
      </c>
      <c r="G57" s="245">
        <f t="shared" si="27"/>
        <v>491.9356947636328</v>
      </c>
      <c r="H57" s="245">
        <f t="shared" si="27"/>
        <v>563.68947023926762</v>
      </c>
      <c r="I57" s="245">
        <f t="shared" si="27"/>
        <v>428.26749069318208</v>
      </c>
      <c r="J57" s="245">
        <f t="shared" si="27"/>
        <v>355.52074602744028</v>
      </c>
      <c r="K57" s="245">
        <f t="shared" si="27"/>
        <v>360.16193124196127</v>
      </c>
      <c r="L57" s="245">
        <f t="shared" ref="L57:M57" si="29">L36</f>
        <v>219.63469285986599</v>
      </c>
      <c r="M57" s="245">
        <f t="shared" si="29"/>
        <v>272.67154160154439</v>
      </c>
      <c r="N57" s="246">
        <f t="shared" si="27"/>
        <v>19.184964352212127</v>
      </c>
      <c r="O57" s="246">
        <f t="shared" si="27"/>
        <v>0</v>
      </c>
      <c r="P57" s="246">
        <f t="shared" si="27"/>
        <v>0</v>
      </c>
      <c r="Q57" s="246">
        <f t="shared" si="27"/>
        <v>0</v>
      </c>
      <c r="R57" s="246">
        <f t="shared" si="27"/>
        <v>0</v>
      </c>
      <c r="S57" s="246">
        <f t="shared" si="27"/>
        <v>0</v>
      </c>
      <c r="T57" s="246">
        <f t="shared" si="27"/>
        <v>0</v>
      </c>
      <c r="U57" s="246">
        <f t="shared" si="27"/>
        <v>0</v>
      </c>
      <c r="V57" s="246">
        <f t="shared" si="27"/>
        <v>0</v>
      </c>
      <c r="W57" s="246">
        <f t="shared" si="27"/>
        <v>0</v>
      </c>
      <c r="X57" s="246">
        <f t="shared" si="27"/>
        <v>0</v>
      </c>
      <c r="Y57" s="246">
        <f t="shared" si="27"/>
        <v>0</v>
      </c>
      <c r="Z57" s="247">
        <f t="shared" si="27"/>
        <v>17.514902714360616</v>
      </c>
      <c r="AA57" s="247">
        <f t="shared" si="27"/>
        <v>19.184964352212127</v>
      </c>
      <c r="AB57" s="250">
        <f t="shared" si="9"/>
        <v>9.535089432624777E-2</v>
      </c>
    </row>
    <row r="58" spans="1:28">
      <c r="A58" s="244" t="str">
        <f>A40</f>
        <v>Otros</v>
      </c>
      <c r="B58" s="244" t="str">
        <f t="shared" ref="B58:AA58" si="30">B40</f>
        <v>Valor</v>
      </c>
      <c r="C58" s="244" t="str">
        <f t="shared" si="30"/>
        <v>(US$MM)</v>
      </c>
      <c r="D58" s="245">
        <f t="shared" ref="D58:E58" si="31">D40</f>
        <v>50.600247423758653</v>
      </c>
      <c r="E58" s="245">
        <f t="shared" si="31"/>
        <v>47.623667214277958</v>
      </c>
      <c r="F58" s="245">
        <f t="shared" si="30"/>
        <v>27.489491084697907</v>
      </c>
      <c r="G58" s="245">
        <f t="shared" si="30"/>
        <v>29.128838236367177</v>
      </c>
      <c r="H58" s="245">
        <f t="shared" si="30"/>
        <v>31.208521760732285</v>
      </c>
      <c r="I58" s="245">
        <f t="shared" si="30"/>
        <v>21.6183863068179</v>
      </c>
      <c r="J58" s="245">
        <f t="shared" si="30"/>
        <v>23.221805972559654</v>
      </c>
      <c r="K58" s="245">
        <f t="shared" si="30"/>
        <v>37.872977758038765</v>
      </c>
      <c r="L58" s="245">
        <f t="shared" ref="L58:M58" si="32">L40</f>
        <v>26.956227140133979</v>
      </c>
      <c r="M58" s="245">
        <f t="shared" si="32"/>
        <v>14.999100398455615</v>
      </c>
      <c r="N58" s="246">
        <f t="shared" si="30"/>
        <v>2.7375186477878728</v>
      </c>
      <c r="O58" s="246">
        <f t="shared" si="30"/>
        <v>0</v>
      </c>
      <c r="P58" s="246">
        <f t="shared" si="30"/>
        <v>0</v>
      </c>
      <c r="Q58" s="246">
        <f t="shared" si="30"/>
        <v>0</v>
      </c>
      <c r="R58" s="246">
        <f t="shared" si="30"/>
        <v>0</v>
      </c>
      <c r="S58" s="246">
        <f t="shared" si="30"/>
        <v>0</v>
      </c>
      <c r="T58" s="246">
        <f t="shared" si="30"/>
        <v>0</v>
      </c>
      <c r="U58" s="246">
        <f t="shared" si="30"/>
        <v>0</v>
      </c>
      <c r="V58" s="246">
        <f t="shared" si="30"/>
        <v>0</v>
      </c>
      <c r="W58" s="246">
        <f t="shared" si="30"/>
        <v>0</v>
      </c>
      <c r="X58" s="246">
        <f t="shared" si="30"/>
        <v>0</v>
      </c>
      <c r="Y58" s="246">
        <f t="shared" si="30"/>
        <v>0</v>
      </c>
      <c r="Z58" s="247">
        <f t="shared" si="30"/>
        <v>0.57732328563938395</v>
      </c>
      <c r="AA58" s="247">
        <f t="shared" si="30"/>
        <v>2.7375186477878728</v>
      </c>
      <c r="AB58" s="250">
        <f t="shared" si="9"/>
        <v>3.7417429989093174</v>
      </c>
    </row>
    <row r="59" spans="1:28">
      <c r="D59" s="248">
        <f>SUM(D50:D58)</f>
        <v>17439.352246936651</v>
      </c>
      <c r="E59" s="248">
        <f>SUM(E50:E58)</f>
        <v>18100.9679482994</v>
      </c>
      <c r="F59" s="248">
        <f>SUM(F50:F58)</f>
        <v>16481.813528277929</v>
      </c>
      <c r="G59" s="248">
        <f t="shared" ref="G59:T59" si="33">SUM(G50:G58)</f>
        <v>21902.831565768924</v>
      </c>
      <c r="H59" s="248">
        <f t="shared" si="33"/>
        <v>27525.674834212732</v>
      </c>
      <c r="I59" s="248">
        <f t="shared" si="33"/>
        <v>27466.673086776646</v>
      </c>
      <c r="J59" s="248">
        <f t="shared" si="33"/>
        <v>23789.445416193052</v>
      </c>
      <c r="K59" s="248">
        <f t="shared" si="33"/>
        <v>20545.413928408008</v>
      </c>
      <c r="L59" s="248">
        <f t="shared" si="33"/>
        <v>18836.319853859728</v>
      </c>
      <c r="M59" s="248">
        <f t="shared" ref="M59" si="34">SUM(M50:M58)</f>
        <v>21652.039016532101</v>
      </c>
      <c r="N59" s="249">
        <f t="shared" si="33"/>
        <v>1678.9358384841032</v>
      </c>
      <c r="O59" s="249">
        <f t="shared" si="33"/>
        <v>0</v>
      </c>
      <c r="P59" s="249">
        <f t="shared" si="33"/>
        <v>0</v>
      </c>
      <c r="Q59" s="249">
        <f t="shared" si="33"/>
        <v>0</v>
      </c>
      <c r="R59" s="249">
        <f t="shared" si="33"/>
        <v>0</v>
      </c>
      <c r="S59" s="249">
        <f t="shared" si="33"/>
        <v>0</v>
      </c>
      <c r="T59" s="249">
        <f t="shared" si="33"/>
        <v>0</v>
      </c>
      <c r="U59" s="249">
        <f>SUM(U50:U58)</f>
        <v>0</v>
      </c>
      <c r="V59" s="249">
        <f>SUM(V50:V58)</f>
        <v>0</v>
      </c>
      <c r="W59" s="249">
        <f>SUM(W50:W58)</f>
        <v>0</v>
      </c>
      <c r="X59" s="249">
        <f>SUM(X50:X58)</f>
        <v>0</v>
      </c>
      <c r="Y59" s="249">
        <f>SUM(Y50:Y58)</f>
        <v>0</v>
      </c>
      <c r="Z59" s="249">
        <f t="shared" ref="Z59:AA59" si="35">SUM(Z50:Z58)</f>
        <v>1368.1119311951834</v>
      </c>
      <c r="AA59" s="249">
        <f t="shared" si="35"/>
        <v>1678.9358384841032</v>
      </c>
    </row>
    <row r="62" spans="1:28">
      <c r="A62" s="244" t="s">
        <v>9</v>
      </c>
      <c r="B62" s="244" t="str">
        <f t="shared" ref="B62:AA62" si="36">B9</f>
        <v>Cantidad</v>
      </c>
      <c r="C62" s="244" t="str">
        <f t="shared" si="36"/>
        <v>(Miles Tm)</v>
      </c>
      <c r="D62" s="245">
        <f t="shared" ref="D62:E62" si="37">D9</f>
        <v>1121.9424399999998</v>
      </c>
      <c r="E62" s="245">
        <f t="shared" si="37"/>
        <v>1243.0921780000001</v>
      </c>
      <c r="F62" s="245">
        <f t="shared" si="36"/>
        <v>1246.1711079999998</v>
      </c>
      <c r="G62" s="245">
        <f t="shared" si="36"/>
        <v>1256.1313640000003</v>
      </c>
      <c r="H62" s="245">
        <f t="shared" si="36"/>
        <v>1262.237985</v>
      </c>
      <c r="I62" s="245">
        <f t="shared" si="36"/>
        <v>1405.5533140000002</v>
      </c>
      <c r="J62" s="245">
        <f t="shared" si="36"/>
        <v>1403.9670750000002</v>
      </c>
      <c r="K62" s="245">
        <f t="shared" si="36"/>
        <v>1402.417778</v>
      </c>
      <c r="L62" s="245">
        <f t="shared" si="36"/>
        <v>1751.5973160000001</v>
      </c>
      <c r="M62" s="245">
        <f t="shared" ref="M62" si="38">M9</f>
        <v>2492.4748870000003</v>
      </c>
      <c r="N62" s="246">
        <f t="shared" si="36"/>
        <v>174.92015800000001</v>
      </c>
      <c r="O62" s="246">
        <f t="shared" si="36"/>
        <v>0</v>
      </c>
      <c r="P62" s="246">
        <f t="shared" si="36"/>
        <v>0</v>
      </c>
      <c r="Q62" s="246">
        <f t="shared" si="36"/>
        <v>0</v>
      </c>
      <c r="R62" s="246">
        <f t="shared" si="36"/>
        <v>0</v>
      </c>
      <c r="S62" s="246">
        <f t="shared" si="36"/>
        <v>0</v>
      </c>
      <c r="T62" s="246">
        <f t="shared" si="36"/>
        <v>0</v>
      </c>
      <c r="U62" s="246">
        <f t="shared" si="36"/>
        <v>0</v>
      </c>
      <c r="V62" s="246">
        <f t="shared" si="36"/>
        <v>0</v>
      </c>
      <c r="W62" s="246">
        <f t="shared" si="36"/>
        <v>0</v>
      </c>
      <c r="X62" s="246">
        <f t="shared" si="36"/>
        <v>0</v>
      </c>
      <c r="Y62" s="246">
        <f t="shared" si="36"/>
        <v>0</v>
      </c>
      <c r="Z62" s="247">
        <f t="shared" si="36"/>
        <v>160.13888400000002</v>
      </c>
      <c r="AA62" s="247">
        <f t="shared" si="36"/>
        <v>174.92015800000001</v>
      </c>
      <c r="AB62" s="250">
        <f t="shared" ref="AB62:AB69" si="39">AA62/Z62-1</f>
        <v>9.2302841326157736E-2</v>
      </c>
    </row>
    <row r="63" spans="1:28">
      <c r="A63" s="244" t="s">
        <v>16</v>
      </c>
      <c r="B63" s="244" t="str">
        <f t="shared" ref="B63:AA63" si="40">B13</f>
        <v>Cantidad</v>
      </c>
      <c r="C63" s="244" t="str">
        <f t="shared" si="40"/>
        <v>(Miles Oz. Tr.)</v>
      </c>
      <c r="D63" s="245">
        <f t="shared" ref="D63:E63" si="41">D13</f>
        <v>5967.3943619999991</v>
      </c>
      <c r="E63" s="245">
        <f t="shared" si="41"/>
        <v>6417.683814</v>
      </c>
      <c r="F63" s="245">
        <f t="shared" si="40"/>
        <v>6972.1969499999996</v>
      </c>
      <c r="G63" s="245">
        <f t="shared" si="40"/>
        <v>6334.5532089999997</v>
      </c>
      <c r="H63" s="245">
        <f t="shared" si="40"/>
        <v>6492.2497979999989</v>
      </c>
      <c r="I63" s="245">
        <f t="shared" si="40"/>
        <v>6427.0524130000013</v>
      </c>
      <c r="J63" s="245">
        <f t="shared" si="40"/>
        <v>6047.3659180000004</v>
      </c>
      <c r="K63" s="245">
        <f t="shared" si="40"/>
        <v>5323.3804000000009</v>
      </c>
      <c r="L63" s="245">
        <f t="shared" si="40"/>
        <v>5641.7128549999998</v>
      </c>
      <c r="M63" s="245">
        <f t="shared" ref="M63" si="42">M13</f>
        <v>5810.3506559999996</v>
      </c>
      <c r="N63" s="246">
        <f t="shared" si="40"/>
        <v>441.128784</v>
      </c>
      <c r="O63" s="246">
        <f t="shared" si="40"/>
        <v>0</v>
      </c>
      <c r="P63" s="246">
        <f t="shared" si="40"/>
        <v>0</v>
      </c>
      <c r="Q63" s="246">
        <f t="shared" si="40"/>
        <v>0</v>
      </c>
      <c r="R63" s="246">
        <f t="shared" si="40"/>
        <v>0</v>
      </c>
      <c r="S63" s="246">
        <f t="shared" si="40"/>
        <v>0</v>
      </c>
      <c r="T63" s="246">
        <f t="shared" si="40"/>
        <v>0</v>
      </c>
      <c r="U63" s="246">
        <f t="shared" si="40"/>
        <v>0</v>
      </c>
      <c r="V63" s="246">
        <f t="shared" si="40"/>
        <v>0</v>
      </c>
      <c r="W63" s="246">
        <f t="shared" si="40"/>
        <v>0</v>
      </c>
      <c r="X63" s="246">
        <f t="shared" si="40"/>
        <v>0</v>
      </c>
      <c r="Y63" s="246">
        <f t="shared" si="40"/>
        <v>0</v>
      </c>
      <c r="Z63" s="247">
        <f t="shared" si="40"/>
        <v>481.58408100000003</v>
      </c>
      <c r="AA63" s="247">
        <f t="shared" si="40"/>
        <v>441.128784</v>
      </c>
      <c r="AB63" s="250">
        <f t="shared" si="39"/>
        <v>-8.4004639264643854E-2</v>
      </c>
    </row>
    <row r="64" spans="1:28">
      <c r="A64" s="244" t="s">
        <v>19</v>
      </c>
      <c r="B64" s="244" t="str">
        <f t="shared" ref="B64:AA64" si="43">B17</f>
        <v>Cantidad</v>
      </c>
      <c r="C64" s="244" t="str">
        <f t="shared" si="43"/>
        <v>(Miles Tm.)</v>
      </c>
      <c r="D64" s="245">
        <f t="shared" ref="D64:E64" si="44">D17</f>
        <v>1272.656301</v>
      </c>
      <c r="E64" s="245">
        <f t="shared" si="44"/>
        <v>1457.1284639999999</v>
      </c>
      <c r="F64" s="245">
        <f t="shared" si="43"/>
        <v>1372.5174649999999</v>
      </c>
      <c r="G64" s="245">
        <f t="shared" si="43"/>
        <v>1314.0726309999998</v>
      </c>
      <c r="H64" s="245">
        <f t="shared" si="43"/>
        <v>1007.2882920000002</v>
      </c>
      <c r="I64" s="245">
        <f t="shared" si="43"/>
        <v>1016.2970770000001</v>
      </c>
      <c r="J64" s="245">
        <f t="shared" si="43"/>
        <v>1079.006396</v>
      </c>
      <c r="K64" s="245">
        <f t="shared" si="43"/>
        <v>1149.2442489999999</v>
      </c>
      <c r="L64" s="245">
        <f t="shared" si="43"/>
        <v>1217.306257</v>
      </c>
      <c r="M64" s="245">
        <f t="shared" ref="M64" si="45">M17</f>
        <v>1113.5895599999999</v>
      </c>
      <c r="N64" s="246">
        <f t="shared" si="43"/>
        <v>87.636181999999991</v>
      </c>
      <c r="O64" s="246">
        <f t="shared" si="43"/>
        <v>0</v>
      </c>
      <c r="P64" s="246">
        <f t="shared" si="43"/>
        <v>0</v>
      </c>
      <c r="Q64" s="246">
        <f t="shared" si="43"/>
        <v>0</v>
      </c>
      <c r="R64" s="246">
        <f t="shared" si="43"/>
        <v>0</v>
      </c>
      <c r="S64" s="246">
        <f t="shared" si="43"/>
        <v>0</v>
      </c>
      <c r="T64" s="246">
        <f t="shared" si="43"/>
        <v>0</v>
      </c>
      <c r="U64" s="246">
        <f t="shared" si="43"/>
        <v>0</v>
      </c>
      <c r="V64" s="246">
        <f t="shared" si="43"/>
        <v>0</v>
      </c>
      <c r="W64" s="246">
        <f t="shared" si="43"/>
        <v>0</v>
      </c>
      <c r="X64" s="246">
        <f t="shared" si="43"/>
        <v>0</v>
      </c>
      <c r="Y64" s="246">
        <f t="shared" si="43"/>
        <v>0</v>
      </c>
      <c r="Z64" s="247">
        <f t="shared" si="43"/>
        <v>101.09020099999999</v>
      </c>
      <c r="AA64" s="247">
        <f t="shared" si="43"/>
        <v>87.636181999999991</v>
      </c>
      <c r="AB64" s="250">
        <f t="shared" si="39"/>
        <v>-0.13308924966921376</v>
      </c>
    </row>
    <row r="65" spans="1:28">
      <c r="A65" s="244" t="s">
        <v>22</v>
      </c>
      <c r="B65" s="244" t="str">
        <f t="shared" ref="B65:AA65" si="46">B21</f>
        <v>Cantidad</v>
      </c>
      <c r="C65" s="244" t="str">
        <f t="shared" si="46"/>
        <v>(Millones Oz. Tr.)</v>
      </c>
      <c r="D65" s="245">
        <f t="shared" ref="D65:E65" si="47">D21</f>
        <v>40.359925000000004</v>
      </c>
      <c r="E65" s="245">
        <f t="shared" si="47"/>
        <v>39.690534</v>
      </c>
      <c r="F65" s="245">
        <f t="shared" si="46"/>
        <v>16.249386999999999</v>
      </c>
      <c r="G65" s="245">
        <f t="shared" si="46"/>
        <v>6.1603579999999996</v>
      </c>
      <c r="H65" s="245">
        <f t="shared" si="46"/>
        <v>6.5176329999999991</v>
      </c>
      <c r="I65" s="245">
        <f t="shared" si="46"/>
        <v>6.9355449999999994</v>
      </c>
      <c r="J65" s="245">
        <f t="shared" si="46"/>
        <v>21.204193999999998</v>
      </c>
      <c r="K65" s="245">
        <f t="shared" si="46"/>
        <v>17.144968000000002</v>
      </c>
      <c r="L65" s="245">
        <f t="shared" si="46"/>
        <v>8.9059539999999995</v>
      </c>
      <c r="M65" s="245">
        <f t="shared" ref="M65" si="48">M21</f>
        <v>7.1238969999999986</v>
      </c>
      <c r="N65" s="246">
        <f t="shared" si="46"/>
        <v>0.34900900000000001</v>
      </c>
      <c r="O65" s="246">
        <f t="shared" si="46"/>
        <v>0</v>
      </c>
      <c r="P65" s="246">
        <f t="shared" si="46"/>
        <v>0</v>
      </c>
      <c r="Q65" s="246">
        <f t="shared" si="46"/>
        <v>0</v>
      </c>
      <c r="R65" s="246">
        <f t="shared" si="46"/>
        <v>0</v>
      </c>
      <c r="S65" s="246">
        <f t="shared" si="46"/>
        <v>0</v>
      </c>
      <c r="T65" s="246">
        <f t="shared" si="46"/>
        <v>0</v>
      </c>
      <c r="U65" s="246">
        <f t="shared" si="46"/>
        <v>0</v>
      </c>
      <c r="V65" s="246">
        <f t="shared" si="46"/>
        <v>0</v>
      </c>
      <c r="W65" s="246">
        <f t="shared" si="46"/>
        <v>0</v>
      </c>
      <c r="X65" s="246">
        <f t="shared" si="46"/>
        <v>0</v>
      </c>
      <c r="Y65" s="246">
        <f t="shared" si="46"/>
        <v>0</v>
      </c>
      <c r="Z65" s="247">
        <f t="shared" si="46"/>
        <v>0.47999000000000003</v>
      </c>
      <c r="AA65" s="247">
        <f t="shared" si="46"/>
        <v>0.34900900000000001</v>
      </c>
      <c r="AB65" s="250">
        <f t="shared" si="39"/>
        <v>-0.27288276839100811</v>
      </c>
    </row>
    <row r="66" spans="1:28">
      <c r="A66" s="244" t="s">
        <v>25</v>
      </c>
      <c r="B66" s="244" t="str">
        <f t="shared" ref="B66:AA66" si="49">B25</f>
        <v>Cantidad</v>
      </c>
      <c r="C66" s="244" t="str">
        <f t="shared" si="49"/>
        <v>(Miles Tm.)</v>
      </c>
      <c r="D66" s="245">
        <f t="shared" ref="D66:E66" si="50">D25</f>
        <v>416.63830099999996</v>
      </c>
      <c r="E66" s="245">
        <f t="shared" si="50"/>
        <v>524.99695399999996</v>
      </c>
      <c r="F66" s="245">
        <f t="shared" si="49"/>
        <v>681.50997000000007</v>
      </c>
      <c r="G66" s="245">
        <f t="shared" si="49"/>
        <v>769.96655399999997</v>
      </c>
      <c r="H66" s="245">
        <f t="shared" si="49"/>
        <v>987.66261499999996</v>
      </c>
      <c r="I66" s="245">
        <f t="shared" si="49"/>
        <v>1169.6602899999998</v>
      </c>
      <c r="J66" s="245">
        <f t="shared" si="49"/>
        <v>855.15530999999999</v>
      </c>
      <c r="K66" s="245">
        <f t="shared" si="49"/>
        <v>771.45482600000003</v>
      </c>
      <c r="L66" s="245">
        <f t="shared" si="49"/>
        <v>934.00496799999996</v>
      </c>
      <c r="M66" s="245">
        <f t="shared" ref="M66" si="51">M25</f>
        <v>941.4404310000001</v>
      </c>
      <c r="N66" s="246">
        <f t="shared" si="49"/>
        <v>47.629702000000002</v>
      </c>
      <c r="O66" s="246">
        <f t="shared" si="49"/>
        <v>0</v>
      </c>
      <c r="P66" s="246">
        <f t="shared" si="49"/>
        <v>0</v>
      </c>
      <c r="Q66" s="246">
        <f t="shared" si="49"/>
        <v>0</v>
      </c>
      <c r="R66" s="246">
        <f t="shared" si="49"/>
        <v>0</v>
      </c>
      <c r="S66" s="246">
        <f t="shared" si="49"/>
        <v>0</v>
      </c>
      <c r="T66" s="246">
        <f t="shared" si="49"/>
        <v>0</v>
      </c>
      <c r="U66" s="246">
        <f t="shared" si="49"/>
        <v>0</v>
      </c>
      <c r="V66" s="246">
        <f t="shared" si="49"/>
        <v>0</v>
      </c>
      <c r="W66" s="246">
        <f t="shared" si="49"/>
        <v>0</v>
      </c>
      <c r="X66" s="246">
        <f t="shared" si="49"/>
        <v>0</v>
      </c>
      <c r="Y66" s="246">
        <f t="shared" si="49"/>
        <v>0</v>
      </c>
      <c r="Z66" s="247">
        <f t="shared" si="49"/>
        <v>32.478214999999999</v>
      </c>
      <c r="AA66" s="247">
        <f t="shared" si="49"/>
        <v>47.629702000000002</v>
      </c>
      <c r="AB66" s="250">
        <f t="shared" si="39"/>
        <v>0.46651230678779609</v>
      </c>
    </row>
    <row r="67" spans="1:28">
      <c r="A67" s="244" t="s">
        <v>26</v>
      </c>
      <c r="B67" s="244" t="str">
        <f t="shared" ref="B67:AA67" si="52">B33</f>
        <v>Cantidad</v>
      </c>
      <c r="C67" s="244" t="str">
        <f t="shared" si="52"/>
        <v>(Miles Tm.)</v>
      </c>
      <c r="D67" s="245">
        <f t="shared" ref="D67:E67" si="53">D33</f>
        <v>41.111622999999994</v>
      </c>
      <c r="E67" s="245">
        <f t="shared" si="53"/>
        <v>38.263483999999998</v>
      </c>
      <c r="F67" s="245">
        <f t="shared" si="52"/>
        <v>37.071149999999996</v>
      </c>
      <c r="G67" s="245">
        <f t="shared" si="52"/>
        <v>39.02278900000001</v>
      </c>
      <c r="H67" s="245">
        <f t="shared" si="52"/>
        <v>31.899958000000002</v>
      </c>
      <c r="I67" s="245">
        <f t="shared" si="52"/>
        <v>25.545801000000001</v>
      </c>
      <c r="J67" s="245">
        <f t="shared" si="52"/>
        <v>23.824697999999998</v>
      </c>
      <c r="K67" s="245">
        <f t="shared" si="52"/>
        <v>24.640213999999997</v>
      </c>
      <c r="L67" s="245">
        <f t="shared" si="52"/>
        <v>20.111056000000001</v>
      </c>
      <c r="M67" s="245">
        <f t="shared" ref="M67" si="54">M33</f>
        <v>11.359424000000001</v>
      </c>
      <c r="N67" s="246">
        <f t="shared" si="52"/>
        <v>1.31603</v>
      </c>
      <c r="O67" s="246">
        <f t="shared" si="52"/>
        <v>0</v>
      </c>
      <c r="P67" s="246">
        <f t="shared" si="52"/>
        <v>0</v>
      </c>
      <c r="Q67" s="246">
        <f t="shared" si="52"/>
        <v>0</v>
      </c>
      <c r="R67" s="246">
        <f t="shared" si="52"/>
        <v>0</v>
      </c>
      <c r="S67" s="246">
        <f t="shared" si="52"/>
        <v>0</v>
      </c>
      <c r="T67" s="246">
        <f t="shared" si="52"/>
        <v>0</v>
      </c>
      <c r="U67" s="246">
        <f t="shared" si="52"/>
        <v>0</v>
      </c>
      <c r="V67" s="246">
        <f t="shared" si="52"/>
        <v>0</v>
      </c>
      <c r="W67" s="246">
        <f t="shared" si="52"/>
        <v>0</v>
      </c>
      <c r="X67" s="246">
        <f t="shared" si="52"/>
        <v>0</v>
      </c>
      <c r="Y67" s="246">
        <f t="shared" si="52"/>
        <v>0</v>
      </c>
      <c r="Z67" s="247">
        <f t="shared" si="52"/>
        <v>1.4993270000000001</v>
      </c>
      <c r="AA67" s="247">
        <f t="shared" si="52"/>
        <v>1.31603</v>
      </c>
      <c r="AB67" s="250">
        <f t="shared" si="39"/>
        <v>-0.12225285077904957</v>
      </c>
    </row>
    <row r="68" spans="1:28">
      <c r="A68" s="244" t="s">
        <v>27</v>
      </c>
      <c r="B68" s="244" t="str">
        <f t="shared" ref="B68:Y68" si="55">B37</f>
        <v>Cantidad</v>
      </c>
      <c r="C68" s="244" t="str">
        <f t="shared" si="55"/>
        <v>(Miles Tm.)</v>
      </c>
      <c r="D68" s="245">
        <f>D29</f>
        <v>7.1777029999999993</v>
      </c>
      <c r="E68" s="245">
        <f>E29</f>
        <v>6.8411140000000001</v>
      </c>
      <c r="F68" s="245">
        <f>F29</f>
        <v>6.7791249999999996</v>
      </c>
      <c r="G68" s="245">
        <f t="shared" ref="G68:R68" si="56">G29</f>
        <v>7.959607000000001</v>
      </c>
      <c r="H68" s="245">
        <f t="shared" si="56"/>
        <v>9.2557340000000003</v>
      </c>
      <c r="I68" s="245">
        <f t="shared" si="56"/>
        <v>9.7848829999999989</v>
      </c>
      <c r="J68" s="245">
        <f t="shared" si="56"/>
        <v>10.373199999999999</v>
      </c>
      <c r="K68" s="245">
        <f t="shared" si="56"/>
        <v>11.368120999999999</v>
      </c>
      <c r="L68" s="245">
        <f t="shared" si="56"/>
        <v>11.646831000000001</v>
      </c>
      <c r="M68" s="245">
        <f t="shared" ref="M68" si="57">M29</f>
        <v>19.371681000000002</v>
      </c>
      <c r="N68" s="246">
        <f t="shared" si="56"/>
        <v>1.714113</v>
      </c>
      <c r="O68" s="246">
        <f t="shared" si="56"/>
        <v>0</v>
      </c>
      <c r="P68" s="246">
        <f t="shared" si="56"/>
        <v>0</v>
      </c>
      <c r="Q68" s="246">
        <f t="shared" si="56"/>
        <v>0</v>
      </c>
      <c r="R68" s="246">
        <f t="shared" si="56"/>
        <v>0</v>
      </c>
      <c r="S68" s="246">
        <f t="shared" si="55"/>
        <v>0</v>
      </c>
      <c r="T68" s="246">
        <f t="shared" si="55"/>
        <v>0</v>
      </c>
      <c r="U68" s="246">
        <f t="shared" si="55"/>
        <v>0</v>
      </c>
      <c r="V68" s="246">
        <f t="shared" si="55"/>
        <v>0</v>
      </c>
      <c r="W68" s="246">
        <f t="shared" si="55"/>
        <v>0</v>
      </c>
      <c r="X68" s="246">
        <f t="shared" si="55"/>
        <v>0</v>
      </c>
      <c r="Y68" s="246">
        <f t="shared" si="55"/>
        <v>0</v>
      </c>
      <c r="Z68" s="247">
        <f t="shared" ref="Z68:AA68" si="58">Z29</f>
        <v>1.2282169999999999</v>
      </c>
      <c r="AA68" s="247">
        <f t="shared" si="58"/>
        <v>1.714113</v>
      </c>
      <c r="AB68" s="250">
        <f t="shared" si="39"/>
        <v>0.39561087332287381</v>
      </c>
    </row>
    <row r="69" spans="1:28">
      <c r="A69" s="244" t="s">
        <v>29</v>
      </c>
      <c r="B69" s="244" t="str">
        <f t="shared" ref="B69:AA69" si="59">B37</f>
        <v>Cantidad</v>
      </c>
      <c r="C69" s="244" t="str">
        <f t="shared" si="59"/>
        <v>(Miles Tm.)</v>
      </c>
      <c r="D69" s="245">
        <f t="shared" ref="D69:E69" si="60">D37</f>
        <v>16.161707224000001</v>
      </c>
      <c r="E69" s="245">
        <f t="shared" si="60"/>
        <v>18.255964222000003</v>
      </c>
      <c r="F69" s="245">
        <f t="shared" si="59"/>
        <v>12.22908432</v>
      </c>
      <c r="G69" s="245">
        <f t="shared" si="59"/>
        <v>16.693816124000001</v>
      </c>
      <c r="H69" s="245">
        <f t="shared" si="59"/>
        <v>19.451061820000003</v>
      </c>
      <c r="I69" s="245">
        <f t="shared" si="59"/>
        <v>17.877299378000004</v>
      </c>
      <c r="J69" s="245">
        <f t="shared" si="59"/>
        <v>18.448508504000003</v>
      </c>
      <c r="K69" s="245">
        <f t="shared" si="59"/>
        <v>16.477174284000004</v>
      </c>
      <c r="L69" s="245">
        <f t="shared" ref="L69:M69" si="61">L37</f>
        <v>17.754669809999999</v>
      </c>
      <c r="M69" s="245">
        <f t="shared" si="61"/>
        <v>24.406133279999999</v>
      </c>
      <c r="N69" s="246">
        <f t="shared" si="59"/>
        <v>1.5830079720000001</v>
      </c>
      <c r="O69" s="246">
        <f t="shared" si="59"/>
        <v>0</v>
      </c>
      <c r="P69" s="246">
        <f t="shared" si="59"/>
        <v>0</v>
      </c>
      <c r="Q69" s="246">
        <f t="shared" si="59"/>
        <v>0</v>
      </c>
      <c r="R69" s="246">
        <f t="shared" si="59"/>
        <v>0</v>
      </c>
      <c r="S69" s="246">
        <f t="shared" si="59"/>
        <v>0</v>
      </c>
      <c r="T69" s="246">
        <f t="shared" si="59"/>
        <v>0</v>
      </c>
      <c r="U69" s="246">
        <f t="shared" si="59"/>
        <v>0</v>
      </c>
      <c r="V69" s="246">
        <f t="shared" si="59"/>
        <v>0</v>
      </c>
      <c r="W69" s="246">
        <f t="shared" si="59"/>
        <v>0</v>
      </c>
      <c r="X69" s="246">
        <f t="shared" si="59"/>
        <v>0</v>
      </c>
      <c r="Y69" s="246">
        <f t="shared" si="59"/>
        <v>0</v>
      </c>
      <c r="Z69" s="247">
        <f t="shared" si="59"/>
        <v>1.9724591780000003</v>
      </c>
      <c r="AA69" s="247">
        <f t="shared" si="59"/>
        <v>1.5830079720000001</v>
      </c>
      <c r="AB69" s="250">
        <f t="shared" si="39"/>
        <v>-0.19744449484368498</v>
      </c>
    </row>
    <row r="70" spans="1:28">
      <c r="AB70" s="21"/>
    </row>
    <row r="72" spans="1:28">
      <c r="S72" s="224"/>
      <c r="T72" s="224"/>
      <c r="U72" s="224"/>
      <c r="V72" s="224"/>
      <c r="W72" s="224"/>
      <c r="X72" s="224"/>
      <c r="Y72" s="224"/>
      <c r="Z72" s="224"/>
      <c r="AA72" s="224"/>
      <c r="AB72" s="217"/>
    </row>
    <row r="75" spans="1:28">
      <c r="L75" s="10" t="s">
        <v>263</v>
      </c>
      <c r="M75" s="10" t="s">
        <v>263</v>
      </c>
      <c r="N75" s="217">
        <v>160.13888400000002</v>
      </c>
      <c r="O75" s="217">
        <v>481.58408100000003</v>
      </c>
      <c r="P75" s="217">
        <v>101.09020099999999</v>
      </c>
      <c r="Q75" s="294">
        <v>0.47999000000000003</v>
      </c>
      <c r="R75" s="217">
        <v>32.478214999999999</v>
      </c>
      <c r="S75" s="294">
        <v>1.4993270000000001</v>
      </c>
      <c r="T75" s="294">
        <v>1.2282169999999999</v>
      </c>
      <c r="U75" s="294">
        <v>1.9724591780000003</v>
      </c>
      <c r="V75" s="294">
        <v>26.956227140133979</v>
      </c>
      <c r="W75" s="217"/>
    </row>
    <row r="76" spans="1:28">
      <c r="L76" s="10" t="s">
        <v>374</v>
      </c>
      <c r="M76" s="10" t="s">
        <v>374</v>
      </c>
      <c r="N76" s="217">
        <v>160.47769199999999</v>
      </c>
      <c r="O76" s="217">
        <v>407.59125399999999</v>
      </c>
      <c r="P76" s="217">
        <v>85.013333000000003</v>
      </c>
      <c r="Q76" s="294">
        <v>0.83609100000000003</v>
      </c>
      <c r="R76" s="217">
        <v>97.808315000000007</v>
      </c>
      <c r="S76" s="294">
        <v>1.3132950000000001</v>
      </c>
      <c r="T76" s="294">
        <v>0.84068300000000007</v>
      </c>
      <c r="U76" s="294">
        <v>1.2624568120000002</v>
      </c>
      <c r="V76" s="294">
        <v>14.999100398455615</v>
      </c>
      <c r="W76" s="217"/>
    </row>
    <row r="77" spans="1:28">
      <c r="L77" s="10" t="s">
        <v>265</v>
      </c>
      <c r="M77" s="10" t="s">
        <v>265</v>
      </c>
      <c r="N77" s="217">
        <v>175.10828600000002</v>
      </c>
      <c r="O77" s="217">
        <v>493.54771299999999</v>
      </c>
      <c r="P77" s="217">
        <v>89.247526999999991</v>
      </c>
      <c r="Q77" s="294">
        <v>0.49635899999999999</v>
      </c>
      <c r="R77" s="217">
        <v>86.057498999999993</v>
      </c>
      <c r="S77" s="294">
        <v>1.8643350000000001</v>
      </c>
      <c r="T77" s="294">
        <v>0.79943900000000001</v>
      </c>
      <c r="U77" s="294">
        <v>1.7655476059999999</v>
      </c>
      <c r="V77" s="294">
        <v>7.76374721302453E-2</v>
      </c>
      <c r="W77" s="217"/>
    </row>
    <row r="78" spans="1:28">
      <c r="L78" s="10" t="s">
        <v>375</v>
      </c>
      <c r="M78" s="10" t="s">
        <v>375</v>
      </c>
      <c r="N78" s="217">
        <v>212.33158899999998</v>
      </c>
      <c r="O78" s="217">
        <v>470.289581</v>
      </c>
      <c r="P78" s="217">
        <v>80.392409999999998</v>
      </c>
      <c r="Q78" s="294">
        <v>0.62938700000000003</v>
      </c>
      <c r="R78" s="217">
        <v>57.159015999999994</v>
      </c>
      <c r="S78" s="294">
        <v>1.5060549999999999</v>
      </c>
      <c r="T78" s="294">
        <v>1.011879</v>
      </c>
      <c r="U78" s="294">
        <v>2.3545478540000002</v>
      </c>
      <c r="V78" s="294">
        <v>7.9237527490040094E-2</v>
      </c>
      <c r="W78" s="217"/>
    </row>
    <row r="79" spans="1:28">
      <c r="L79" s="10" t="s">
        <v>267</v>
      </c>
      <c r="M79" s="10" t="s">
        <v>267</v>
      </c>
      <c r="N79" s="217">
        <v>208.52819299999999</v>
      </c>
      <c r="O79" s="217">
        <v>425.241353</v>
      </c>
      <c r="P79" s="217">
        <v>88.589920000000006</v>
      </c>
      <c r="Q79" s="294">
        <v>0.50942799999999999</v>
      </c>
      <c r="R79" s="217">
        <v>75.218533000000008</v>
      </c>
      <c r="S79" s="294">
        <v>1.587386</v>
      </c>
      <c r="T79" s="294">
        <v>1.5847910000000001</v>
      </c>
      <c r="U79" s="294">
        <v>1.211227914</v>
      </c>
      <c r="V79" s="294">
        <v>0.84117865291548632</v>
      </c>
      <c r="W79" s="217"/>
    </row>
    <row r="80" spans="1:28">
      <c r="L80" s="10" t="s">
        <v>268</v>
      </c>
      <c r="M80" s="10" t="s">
        <v>268</v>
      </c>
      <c r="N80" s="217">
        <v>172.146207</v>
      </c>
      <c r="O80" s="217">
        <v>529.40718200000003</v>
      </c>
      <c r="P80" s="217">
        <v>80.215418999999997</v>
      </c>
      <c r="Q80" s="294">
        <v>0.64150099999999999</v>
      </c>
      <c r="R80" s="217">
        <v>73.50815399999999</v>
      </c>
      <c r="S80" s="294">
        <v>1.694342</v>
      </c>
      <c r="T80" s="294">
        <v>2.040086316</v>
      </c>
      <c r="U80" s="294">
        <v>2.040086316</v>
      </c>
      <c r="V80" s="294">
        <v>1.3499786607166193</v>
      </c>
      <c r="W80" s="217"/>
    </row>
    <row r="81" spans="12:24">
      <c r="L81" s="10" t="s">
        <v>269</v>
      </c>
      <c r="M81" s="10" t="s">
        <v>269</v>
      </c>
      <c r="N81" s="217">
        <v>244.47029599999999</v>
      </c>
      <c r="O81" s="217">
        <v>488.87904099999997</v>
      </c>
      <c r="P81" s="217">
        <v>68.240196999999995</v>
      </c>
      <c r="Q81" s="294">
        <v>0.63417100000000004</v>
      </c>
      <c r="R81" s="217">
        <v>86.437663000000001</v>
      </c>
      <c r="S81" s="294">
        <v>1.681192</v>
      </c>
      <c r="T81" s="294">
        <v>1.8916574960000001</v>
      </c>
      <c r="U81" s="294">
        <v>1.8916574960000001</v>
      </c>
      <c r="V81" s="294">
        <v>0.95595391189221601</v>
      </c>
      <c r="W81" s="217"/>
    </row>
    <row r="82" spans="12:24">
      <c r="L82" s="10" t="s">
        <v>273</v>
      </c>
      <c r="M82" s="10" t="s">
        <v>273</v>
      </c>
      <c r="N82" s="217">
        <v>215.415753</v>
      </c>
      <c r="O82" s="217">
        <v>473.34088800000001</v>
      </c>
      <c r="P82" s="217">
        <v>122.477575</v>
      </c>
      <c r="Q82" s="294">
        <v>0.314054</v>
      </c>
      <c r="R82" s="217">
        <v>81.581048999999993</v>
      </c>
      <c r="S82" s="294">
        <v>1.6851210000000001</v>
      </c>
      <c r="T82" s="294">
        <v>2.5201060559999999</v>
      </c>
      <c r="U82" s="294">
        <v>2.5201060559999999</v>
      </c>
      <c r="V82" s="294">
        <v>0.79833190936276566</v>
      </c>
      <c r="W82" s="217"/>
    </row>
    <row r="83" spans="12:24">
      <c r="L83" s="10" t="s">
        <v>285</v>
      </c>
      <c r="M83" s="10" t="s">
        <v>285</v>
      </c>
      <c r="N83" s="217">
        <v>192.10266300000001</v>
      </c>
      <c r="O83" s="217">
        <v>526.881483</v>
      </c>
      <c r="P83" s="217">
        <v>83.650807999999998</v>
      </c>
      <c r="Q83" s="294">
        <v>0.90884600000000004</v>
      </c>
      <c r="R83" s="217">
        <v>96.261060000000001</v>
      </c>
      <c r="S83" s="294">
        <v>1.322325</v>
      </c>
      <c r="T83" s="294">
        <v>2.7821373420000004</v>
      </c>
      <c r="U83" s="294">
        <v>2.7821373420000004</v>
      </c>
      <c r="V83" s="294">
        <v>0.84898924231794837</v>
      </c>
      <c r="W83" s="217"/>
    </row>
    <row r="84" spans="12:24">
      <c r="L84" s="10" t="s">
        <v>259</v>
      </c>
      <c r="M84" s="10" t="s">
        <v>259</v>
      </c>
      <c r="N84" s="217">
        <v>283.10727700000001</v>
      </c>
      <c r="O84" s="217">
        <v>471.12586399999998</v>
      </c>
      <c r="P84" s="217">
        <v>94.464577000000006</v>
      </c>
      <c r="Q84" s="294">
        <v>0.44889600000000002</v>
      </c>
      <c r="R84" s="217">
        <v>66.428070000000005</v>
      </c>
      <c r="S84" s="294">
        <v>1.9657610000000001</v>
      </c>
      <c r="T84" s="294">
        <v>2.4468293800000001</v>
      </c>
      <c r="U84" s="294">
        <v>2.4468293800000001</v>
      </c>
      <c r="V84" s="294">
        <v>3.9586360546438826</v>
      </c>
      <c r="W84" s="217"/>
    </row>
    <row r="85" spans="12:24">
      <c r="L85" s="10" t="s">
        <v>261</v>
      </c>
      <c r="M85" s="10" t="s">
        <v>261</v>
      </c>
      <c r="N85" s="217">
        <v>210.35643199999998</v>
      </c>
      <c r="O85" s="217">
        <v>469.97004700000002</v>
      </c>
      <c r="P85" s="217">
        <v>107.297652</v>
      </c>
      <c r="Q85" s="294">
        <v>0.51993900000000004</v>
      </c>
      <c r="R85" s="217">
        <v>92.292733999999996</v>
      </c>
      <c r="S85" s="294">
        <v>1.20045</v>
      </c>
      <c r="T85" s="294">
        <v>2.2115377700000001</v>
      </c>
      <c r="U85" s="294">
        <v>2.2115377700000001</v>
      </c>
      <c r="V85" s="294">
        <v>5.463822922953554E-2</v>
      </c>
      <c r="W85" s="217"/>
    </row>
    <row r="86" spans="12:24">
      <c r="L86" s="10" t="s">
        <v>272</v>
      </c>
      <c r="M86" s="10" t="s">
        <v>272</v>
      </c>
      <c r="N86" s="217">
        <v>258.26206200000001</v>
      </c>
      <c r="O86" s="217">
        <v>539.11074199999996</v>
      </c>
      <c r="P86" s="217">
        <v>111.672894</v>
      </c>
      <c r="Q86" s="294">
        <v>0.58191700000000002</v>
      </c>
      <c r="R86" s="217">
        <v>85.577528000000001</v>
      </c>
      <c r="S86" s="294">
        <v>0.58287299999999997</v>
      </c>
      <c r="T86" s="294">
        <v>1.9475395560000002</v>
      </c>
      <c r="U86" s="294">
        <v>1.9475395560000002</v>
      </c>
      <c r="V86" s="294">
        <v>2.6122514890074378</v>
      </c>
      <c r="W86" s="217"/>
    </row>
    <row r="87" spans="12:24">
      <c r="L87" s="10" t="s">
        <v>272</v>
      </c>
      <c r="M87" s="10" t="s">
        <v>272</v>
      </c>
      <c r="O87" s="217"/>
      <c r="P87" s="217"/>
      <c r="Q87" s="217"/>
      <c r="R87" s="294"/>
      <c r="S87" s="217"/>
      <c r="T87" s="294"/>
      <c r="U87" s="294"/>
      <c r="V87" s="294"/>
      <c r="W87" s="294"/>
      <c r="X87" s="217"/>
    </row>
    <row r="88" spans="12:24">
      <c r="O88" s="217"/>
      <c r="P88" s="217"/>
      <c r="Q88" s="217"/>
      <c r="R88" s="294"/>
      <c r="S88" s="217"/>
      <c r="T88" s="294"/>
      <c r="U88" s="294"/>
      <c r="V88" s="294"/>
      <c r="W88" s="294"/>
      <c r="X88" s="217"/>
    </row>
  </sheetData>
  <mergeCells count="2">
    <mergeCell ref="Z4:AA4"/>
    <mergeCell ref="F4:L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0000"/>
    <pageSetUpPr fitToPage="1"/>
  </sheetPr>
  <dimension ref="A1:P30"/>
  <sheetViews>
    <sheetView zoomScaleNormal="100" workbookViewId="0">
      <pane xSplit="1" topLeftCell="B1" activePane="topRight" state="frozen"/>
      <selection activeCell="B24" sqref="B24"/>
      <selection pane="topRight" activeCell="Q14" sqref="Q14"/>
    </sheetView>
  </sheetViews>
  <sheetFormatPr baseColWidth="10" defaultColWidth="11.5546875" defaultRowHeight="12"/>
  <cols>
    <col min="1" max="1" width="37.5546875" style="12" customWidth="1"/>
    <col min="2" max="2" width="6.6640625" style="12" hidden="1" customWidth="1"/>
    <col min="3" max="11" width="6.6640625" style="12" customWidth="1"/>
    <col min="12" max="13" width="8.33203125" style="12" customWidth="1"/>
    <col min="14" max="14" width="11.5546875" style="12"/>
    <col min="15" max="15" width="11.5546875" style="10"/>
    <col min="16" max="16" width="15.6640625" style="10" bestFit="1" customWidth="1"/>
    <col min="17" max="16384" width="11.5546875" style="10"/>
  </cols>
  <sheetData>
    <row r="1" spans="1:16" ht="14.4">
      <c r="A1" s="1" t="s">
        <v>231</v>
      </c>
    </row>
    <row r="2" spans="1:16" ht="14.4">
      <c r="A2" s="15" t="s">
        <v>152</v>
      </c>
    </row>
    <row r="4" spans="1:16" ht="14.4" customHeight="1">
      <c r="A4" s="181" t="s">
        <v>76</v>
      </c>
      <c r="B4" s="179">
        <v>2006</v>
      </c>
      <c r="C4" s="321">
        <v>2008</v>
      </c>
      <c r="D4" s="321">
        <v>2009</v>
      </c>
      <c r="E4" s="321">
        <v>2010</v>
      </c>
      <c r="F4" s="321">
        <v>2011</v>
      </c>
      <c r="G4" s="321">
        <v>2012</v>
      </c>
      <c r="H4" s="321">
        <v>2013</v>
      </c>
      <c r="I4" s="321">
        <v>2014</v>
      </c>
      <c r="J4" s="321">
        <v>2015</v>
      </c>
      <c r="K4" s="227">
        <v>2016</v>
      </c>
      <c r="L4" s="297">
        <v>2016</v>
      </c>
      <c r="M4" s="278">
        <v>2017</v>
      </c>
      <c r="N4" s="297" t="s">
        <v>38</v>
      </c>
      <c r="O4" s="179" t="s">
        <v>72</v>
      </c>
    </row>
    <row r="5" spans="1:16" s="54" customFormat="1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333" t="s">
        <v>407</v>
      </c>
      <c r="M5" s="333"/>
      <c r="N5" s="183"/>
      <c r="O5" s="183"/>
    </row>
    <row r="6" spans="1:16" s="32" customFormat="1">
      <c r="A6" s="71"/>
      <c r="B6" s="31"/>
      <c r="C6" s="31"/>
      <c r="D6" s="31"/>
      <c r="E6" s="31"/>
      <c r="F6" s="31"/>
      <c r="G6" s="31"/>
      <c r="H6" s="31"/>
      <c r="I6" s="31"/>
      <c r="M6" s="31"/>
      <c r="N6" s="31"/>
      <c r="O6" s="31"/>
    </row>
    <row r="7" spans="1:16" s="32" customFormat="1" ht="12.6" thickBot="1">
      <c r="A7" s="30"/>
      <c r="B7" s="31"/>
      <c r="C7" s="31"/>
      <c r="D7" s="31"/>
      <c r="E7" s="31"/>
      <c r="F7" s="31"/>
      <c r="G7" s="31"/>
      <c r="H7" s="31"/>
      <c r="I7" s="31"/>
      <c r="L7" s="302"/>
      <c r="M7" s="303"/>
      <c r="N7" s="31"/>
      <c r="O7" s="31"/>
    </row>
    <row r="8" spans="1:16">
      <c r="I8" s="28"/>
      <c r="L8" s="304"/>
      <c r="M8" s="305"/>
      <c r="N8" s="298"/>
      <c r="O8" s="282"/>
    </row>
    <row r="9" spans="1:16">
      <c r="A9" s="184" t="s">
        <v>366</v>
      </c>
      <c r="B9" s="185">
        <v>14734.514653881037</v>
      </c>
      <c r="C9" s="185">
        <v>18100.9679482994</v>
      </c>
      <c r="D9" s="185">
        <v>16481.813528277929</v>
      </c>
      <c r="E9" s="185">
        <v>21902.831565768924</v>
      </c>
      <c r="F9" s="185">
        <v>27525.674834212732</v>
      </c>
      <c r="G9" s="185">
        <v>27466.673086776646</v>
      </c>
      <c r="H9" s="185">
        <v>23789.445416193055</v>
      </c>
      <c r="I9" s="185">
        <v>20545.413928408008</v>
      </c>
      <c r="J9" s="231">
        <v>18836.319853859721</v>
      </c>
      <c r="K9" s="307">
        <v>21652.039016532108</v>
      </c>
      <c r="L9" s="306">
        <v>1368.1119311951834</v>
      </c>
      <c r="M9" s="307">
        <v>1678.935838484103</v>
      </c>
      <c r="N9" s="300">
        <f>M9/L9-1</f>
        <v>0.22719186946742265</v>
      </c>
      <c r="O9" s="283">
        <f>M9/$M$24</f>
        <v>0.53862540584302709</v>
      </c>
    </row>
    <row r="10" spans="1:16">
      <c r="A10" s="184" t="s">
        <v>329</v>
      </c>
      <c r="B10" s="185">
        <v>135.44210000000001</v>
      </c>
      <c r="C10" s="185">
        <v>175.89179999999999</v>
      </c>
      <c r="D10" s="185">
        <v>148.02010000000001</v>
      </c>
      <c r="E10" s="185">
        <v>251.68170000000003</v>
      </c>
      <c r="F10" s="185">
        <v>491.9676</v>
      </c>
      <c r="G10" s="185">
        <v>722.2650000000001</v>
      </c>
      <c r="H10" s="185">
        <v>721.94380000000012</v>
      </c>
      <c r="I10" s="185">
        <v>663.60569999999996</v>
      </c>
      <c r="J10" s="231">
        <v>697.67470000000003</v>
      </c>
      <c r="K10" s="307">
        <v>639.86619999999994</v>
      </c>
      <c r="L10" s="306">
        <v>52.254199999999997</v>
      </c>
      <c r="M10" s="307">
        <v>45.648800000000001</v>
      </c>
      <c r="N10" s="300">
        <f t="shared" ref="N10:N21" si="0">M10/L10-1</f>
        <v>-0.12640897765155712</v>
      </c>
      <c r="O10" s="283">
        <f t="shared" ref="O10:O21" si="1">M10/$M$24</f>
        <v>1.4644754649139611E-2</v>
      </c>
    </row>
    <row r="11" spans="1:16">
      <c r="A11" s="184" t="s">
        <v>330</v>
      </c>
      <c r="B11" s="185">
        <v>828.88519999999994</v>
      </c>
      <c r="C11" s="185">
        <v>908.78440000000012</v>
      </c>
      <c r="D11" s="185">
        <v>570.93029999999999</v>
      </c>
      <c r="E11" s="185">
        <v>949.29350000000011</v>
      </c>
      <c r="F11" s="185">
        <v>1129.5879</v>
      </c>
      <c r="G11" s="185">
        <v>1301.0628000000002</v>
      </c>
      <c r="H11" s="185">
        <v>1320.0777</v>
      </c>
      <c r="I11" s="185">
        <v>1148.5262999999998</v>
      </c>
      <c r="J11" s="231">
        <v>1080.2878000000001</v>
      </c>
      <c r="K11" s="307">
        <v>1083.5482999999999</v>
      </c>
      <c r="L11" s="306">
        <v>70.558199999999999</v>
      </c>
      <c r="M11" s="307">
        <v>99.412100000000009</v>
      </c>
      <c r="N11" s="300">
        <f t="shared" si="0"/>
        <v>0.40893758627629406</v>
      </c>
      <c r="O11" s="283">
        <f t="shared" si="1"/>
        <v>3.1892751039583341E-2</v>
      </c>
    </row>
    <row r="12" spans="1:16">
      <c r="A12" s="184" t="s">
        <v>331</v>
      </c>
      <c r="B12" s="185">
        <v>164.41579999999999</v>
      </c>
      <c r="C12" s="185">
        <v>327.77690000000001</v>
      </c>
      <c r="D12" s="185">
        <v>368.9264</v>
      </c>
      <c r="E12" s="185">
        <v>393.05259999999987</v>
      </c>
      <c r="F12" s="185">
        <v>475.91149999999999</v>
      </c>
      <c r="G12" s="185">
        <v>545.32429999999999</v>
      </c>
      <c r="H12" s="185">
        <v>544.48760000000016</v>
      </c>
      <c r="I12" s="185">
        <v>581.29720000000009</v>
      </c>
      <c r="J12" s="231">
        <v>525.20709999999997</v>
      </c>
      <c r="K12" s="307">
        <v>442.02819999999997</v>
      </c>
      <c r="L12" s="306">
        <v>33.932699999999997</v>
      </c>
      <c r="M12" s="307">
        <v>30.752699999999997</v>
      </c>
      <c r="N12" s="300">
        <f t="shared" si="0"/>
        <v>-9.3714912164372444E-2</v>
      </c>
      <c r="O12" s="283">
        <f t="shared" si="1"/>
        <v>9.8658835785079921E-3</v>
      </c>
      <c r="P12" s="293">
        <f>SUM(O9:O12)</f>
        <v>0.59502879511025808</v>
      </c>
    </row>
    <row r="13" spans="1:16">
      <c r="A13" s="61" t="s">
        <v>332</v>
      </c>
      <c r="B13" s="25">
        <v>1817.7038775882188</v>
      </c>
      <c r="C13" s="25">
        <v>2681.4368000245331</v>
      </c>
      <c r="D13" s="25">
        <v>1920.8202588002309</v>
      </c>
      <c r="E13" s="25">
        <v>3088.1233844173048</v>
      </c>
      <c r="F13" s="25">
        <v>4567.8024539648541</v>
      </c>
      <c r="G13" s="25">
        <v>4995.5372719897332</v>
      </c>
      <c r="H13" s="25">
        <v>5270.9630859503377</v>
      </c>
      <c r="I13" s="25">
        <v>4562.2725959757954</v>
      </c>
      <c r="J13" s="230">
        <v>2301.9020648507772</v>
      </c>
      <c r="K13" s="309">
        <v>2209.6042506134827</v>
      </c>
      <c r="L13" s="308">
        <v>129.76845738215999</v>
      </c>
      <c r="M13" s="309">
        <v>256.74865616931396</v>
      </c>
      <c r="N13" s="301">
        <f t="shared" si="0"/>
        <v>0.97851358757548623</v>
      </c>
      <c r="O13" s="284">
        <f t="shared" si="1"/>
        <v>8.2368453849737733E-2</v>
      </c>
      <c r="P13" s="21">
        <f>100%-P12</f>
        <v>0.40497120488974192</v>
      </c>
    </row>
    <row r="14" spans="1:16">
      <c r="A14" s="61" t="s">
        <v>357</v>
      </c>
      <c r="B14" s="25">
        <v>1335.1616278556833</v>
      </c>
      <c r="C14" s="25">
        <v>1797.3858471823089</v>
      </c>
      <c r="D14" s="25">
        <v>1683.2136660010215</v>
      </c>
      <c r="E14" s="25">
        <v>1884.2183061226253</v>
      </c>
      <c r="F14" s="25">
        <v>2113.5156486492629</v>
      </c>
      <c r="G14" s="25">
        <v>2311.7126019672733</v>
      </c>
      <c r="H14" s="25">
        <v>1706.6950634617754</v>
      </c>
      <c r="I14" s="25">
        <v>1730.5254660543083</v>
      </c>
      <c r="J14" s="230">
        <v>1449.312460068011</v>
      </c>
      <c r="K14" s="309">
        <v>1266.7486399764689</v>
      </c>
      <c r="L14" s="308">
        <v>39.254041194768099</v>
      </c>
      <c r="M14" s="309">
        <v>183.19889974858518</v>
      </c>
      <c r="N14" s="301">
        <f t="shared" si="0"/>
        <v>3.6670073748483887</v>
      </c>
      <c r="O14" s="284">
        <f t="shared" si="1"/>
        <v>5.8772693670158999E-2</v>
      </c>
    </row>
    <row r="15" spans="1:16">
      <c r="A15" s="61" t="s">
        <v>333</v>
      </c>
      <c r="B15" s="25">
        <v>573.66587994337112</v>
      </c>
      <c r="C15" s="25">
        <v>685.93448714902649</v>
      </c>
      <c r="D15" s="25">
        <v>634.36531445369326</v>
      </c>
      <c r="E15" s="25">
        <v>975.09790797619473</v>
      </c>
      <c r="F15" s="25">
        <v>1689.3502871966998</v>
      </c>
      <c r="G15" s="25">
        <v>1094.8051389253683</v>
      </c>
      <c r="H15" s="25">
        <v>785.88057815767991</v>
      </c>
      <c r="I15" s="25">
        <v>847.43103959854761</v>
      </c>
      <c r="J15" s="230">
        <v>703.8922290231435</v>
      </c>
      <c r="K15" s="309">
        <v>875.63225430814714</v>
      </c>
      <c r="L15" s="308">
        <v>37.946953584649549</v>
      </c>
      <c r="M15" s="309">
        <v>49.41593985419685</v>
      </c>
      <c r="N15" s="301">
        <f t="shared" si="0"/>
        <v>0.30223733886734938</v>
      </c>
      <c r="O15" s="284">
        <f t="shared" si="1"/>
        <v>1.5853304247238759E-2</v>
      </c>
    </row>
    <row r="16" spans="1:16">
      <c r="A16" s="61" t="s">
        <v>334</v>
      </c>
      <c r="B16" s="25">
        <v>1220.1224000000002</v>
      </c>
      <c r="C16" s="25">
        <v>1912.6476</v>
      </c>
      <c r="D16" s="25">
        <v>1827.6067999999998</v>
      </c>
      <c r="E16" s="25">
        <v>2202.5515999999998</v>
      </c>
      <c r="F16" s="25">
        <v>2835.5270999999998</v>
      </c>
      <c r="G16" s="25">
        <v>3082.7011000000002</v>
      </c>
      <c r="H16" s="25">
        <v>3444.3696</v>
      </c>
      <c r="I16" s="25">
        <v>4231.3062</v>
      </c>
      <c r="J16" s="230">
        <v>4387.2945000000009</v>
      </c>
      <c r="K16" s="309">
        <v>4667.4306999999999</v>
      </c>
      <c r="L16" s="308">
        <v>423.37139999999999</v>
      </c>
      <c r="M16" s="309">
        <v>450.63739999999996</v>
      </c>
      <c r="N16" s="301">
        <f t="shared" si="0"/>
        <v>6.4402082899317259E-2</v>
      </c>
      <c r="O16" s="284">
        <f t="shared" si="1"/>
        <v>0.14457059459889823</v>
      </c>
    </row>
    <row r="17" spans="1:15">
      <c r="A17" s="61" t="s">
        <v>356</v>
      </c>
      <c r="B17" s="25">
        <v>432.90429999999998</v>
      </c>
      <c r="C17" s="25">
        <v>621.93760000000009</v>
      </c>
      <c r="D17" s="25">
        <v>517.92150000000004</v>
      </c>
      <c r="E17" s="25">
        <v>643.65350000000001</v>
      </c>
      <c r="F17" s="25">
        <v>1049.4242000000002</v>
      </c>
      <c r="G17" s="25">
        <v>1016.9302</v>
      </c>
      <c r="H17" s="25">
        <v>1030.2617</v>
      </c>
      <c r="I17" s="25">
        <v>1155.346</v>
      </c>
      <c r="J17" s="230">
        <v>933.53810000000021</v>
      </c>
      <c r="K17" s="309">
        <v>907.48299999999995</v>
      </c>
      <c r="L17" s="308">
        <v>71.342600000000004</v>
      </c>
      <c r="M17" s="309">
        <v>89.795800000000014</v>
      </c>
      <c r="N17" s="301">
        <f t="shared" si="0"/>
        <v>0.25865611850423176</v>
      </c>
      <c r="O17" s="284">
        <f t="shared" si="1"/>
        <v>2.8807711473756391E-2</v>
      </c>
    </row>
    <row r="18" spans="1:15">
      <c r="A18" s="240" t="s">
        <v>335</v>
      </c>
      <c r="B18" s="241">
        <v>1472.5702000000001</v>
      </c>
      <c r="C18" s="241">
        <v>2025.8468000000005</v>
      </c>
      <c r="D18" s="241">
        <v>1495.3791999999999</v>
      </c>
      <c r="E18" s="241">
        <v>1560.8283999999999</v>
      </c>
      <c r="F18" s="241">
        <v>1989.8615</v>
      </c>
      <c r="G18" s="241">
        <v>2177.0586000000003</v>
      </c>
      <c r="H18" s="241">
        <v>1927.9707999999998</v>
      </c>
      <c r="I18" s="241">
        <v>1800.1976000000002</v>
      </c>
      <c r="J18" s="230">
        <v>1328.5608999999999</v>
      </c>
      <c r="K18" s="309">
        <v>1195.4779000000001</v>
      </c>
      <c r="L18" s="308">
        <v>97.524299999999982</v>
      </c>
      <c r="M18" s="309">
        <v>88.546099999999996</v>
      </c>
      <c r="N18" s="301">
        <f t="shared" si="0"/>
        <v>-9.2061158090855133E-2</v>
      </c>
      <c r="O18" s="284">
        <f t="shared" si="1"/>
        <v>2.8406790751086135E-2</v>
      </c>
    </row>
    <row r="19" spans="1:15">
      <c r="A19" s="240" t="s">
        <v>336</v>
      </c>
      <c r="B19" s="241">
        <v>333.28839999999997</v>
      </c>
      <c r="C19" s="241">
        <v>427.76830000000001</v>
      </c>
      <c r="D19" s="241">
        <v>335.83899999999994</v>
      </c>
      <c r="E19" s="241">
        <v>359.17520000000002</v>
      </c>
      <c r="F19" s="241">
        <v>401.69369999999998</v>
      </c>
      <c r="G19" s="241">
        <v>438.08229999999998</v>
      </c>
      <c r="H19" s="241">
        <v>427.33410000000003</v>
      </c>
      <c r="I19" s="241">
        <v>416.25689999999997</v>
      </c>
      <c r="J19" s="230">
        <v>352.39059999999995</v>
      </c>
      <c r="K19" s="309">
        <v>321.1798</v>
      </c>
      <c r="L19" s="308">
        <v>23.701900000000002</v>
      </c>
      <c r="M19" s="309">
        <v>26.4801</v>
      </c>
      <c r="N19" s="301">
        <f t="shared" si="0"/>
        <v>0.11721423177044876</v>
      </c>
      <c r="O19" s="284">
        <f t="shared" si="1"/>
        <v>8.4951755048255761E-3</v>
      </c>
    </row>
    <row r="20" spans="1:15">
      <c r="A20" s="240" t="s">
        <v>355</v>
      </c>
      <c r="B20" s="241">
        <v>601.67340000000002</v>
      </c>
      <c r="C20" s="241">
        <v>1040.7969000000001</v>
      </c>
      <c r="D20" s="241">
        <v>837.80100000000004</v>
      </c>
      <c r="E20" s="241">
        <v>1228.2731999999999</v>
      </c>
      <c r="F20" s="241">
        <v>1654.8217</v>
      </c>
      <c r="G20" s="241">
        <v>1636.3205999999998</v>
      </c>
      <c r="H20" s="241">
        <v>1510.0326</v>
      </c>
      <c r="I20" s="241">
        <v>1514.9664</v>
      </c>
      <c r="J20" s="230">
        <v>1401.8610999999996</v>
      </c>
      <c r="K20" s="309">
        <v>1333.8604999999998</v>
      </c>
      <c r="L20" s="308">
        <v>110.57740000000001</v>
      </c>
      <c r="M20" s="309">
        <v>95.690599999999989</v>
      </c>
      <c r="N20" s="301">
        <f t="shared" si="0"/>
        <v>-0.13462787151805</v>
      </c>
      <c r="O20" s="284">
        <f t="shared" si="1"/>
        <v>3.0698843326198249E-2</v>
      </c>
    </row>
    <row r="21" spans="1:15">
      <c r="A21" s="61" t="s">
        <v>32</v>
      </c>
      <c r="B21" s="25">
        <v>179.79940557</v>
      </c>
      <c r="C21" s="25">
        <v>311.30424654000001</v>
      </c>
      <c r="D21" s="25">
        <v>247.88257134000003</v>
      </c>
      <c r="E21" s="25">
        <v>364.29995030999999</v>
      </c>
      <c r="F21" s="25">
        <v>450.82314214999997</v>
      </c>
      <c r="G21" s="25">
        <v>622.13367848000007</v>
      </c>
      <c r="H21" s="25">
        <v>381.17453501</v>
      </c>
      <c r="I21" s="25">
        <v>335.53756860000004</v>
      </c>
      <c r="J21" s="230">
        <v>237.42250985999999</v>
      </c>
      <c r="K21" s="311">
        <v>242.61170436</v>
      </c>
      <c r="L21" s="310">
        <v>17.759836239999998</v>
      </c>
      <c r="M21" s="311">
        <v>21.81216148</v>
      </c>
      <c r="N21" s="301">
        <f t="shared" si="0"/>
        <v>0.22817357014098238</v>
      </c>
      <c r="O21" s="284">
        <f t="shared" si="1"/>
        <v>6.9976374678417377E-3</v>
      </c>
    </row>
    <row r="22" spans="1:15" ht="12.6" thickBot="1">
      <c r="A22" s="61"/>
      <c r="B22" s="25"/>
      <c r="C22" s="25"/>
      <c r="D22" s="25"/>
      <c r="E22" s="25"/>
      <c r="F22" s="25"/>
      <c r="G22" s="25"/>
      <c r="H22" s="25"/>
      <c r="I22" s="25"/>
      <c r="K22" s="23"/>
      <c r="L22" s="23"/>
      <c r="M22" s="285"/>
      <c r="N22" s="299"/>
      <c r="O22" s="286"/>
    </row>
    <row r="23" spans="1:15">
      <c r="A23" s="61"/>
      <c r="B23" s="14"/>
      <c r="C23" s="14"/>
      <c r="D23" s="14"/>
      <c r="E23" s="14"/>
      <c r="F23" s="14"/>
      <c r="G23" s="14"/>
      <c r="H23" s="14"/>
      <c r="I23" s="14"/>
      <c r="M23" s="14"/>
      <c r="N23" s="14"/>
      <c r="O23" s="21"/>
    </row>
    <row r="24" spans="1:15">
      <c r="A24" s="62" t="s">
        <v>75</v>
      </c>
      <c r="B24" s="17">
        <v>23830.147244838314</v>
      </c>
      <c r="C24" s="17">
        <v>28094.019126088009</v>
      </c>
      <c r="D24" s="17">
        <v>31018.47962919527</v>
      </c>
      <c r="E24" s="17">
        <v>27070.51963887288</v>
      </c>
      <c r="F24" s="17">
        <f t="shared" ref="F24:L24" si="2">SUM(F9:F21)</f>
        <v>46375.961566173552</v>
      </c>
      <c r="G24" s="17">
        <f t="shared" si="2"/>
        <v>47410.606678139018</v>
      </c>
      <c r="H24" s="17">
        <f t="shared" si="2"/>
        <v>42860.636578772857</v>
      </c>
      <c r="I24" s="17">
        <f t="shared" si="2"/>
        <v>39532.682898636653</v>
      </c>
      <c r="J24" s="17">
        <f t="shared" si="2"/>
        <v>34235.663917661652</v>
      </c>
      <c r="K24" s="17">
        <f t="shared" si="2"/>
        <v>36837.510465790205</v>
      </c>
      <c r="L24" s="17">
        <f t="shared" si="2"/>
        <v>2476.103919596761</v>
      </c>
      <c r="M24" s="17">
        <f>SUM(M9:M21)</f>
        <v>3117.0750957361993</v>
      </c>
      <c r="N24" s="63">
        <f t="shared" ref="N24:N26" si="3">M24/L24-1</f>
        <v>0.25886279290080116</v>
      </c>
      <c r="O24" s="63">
        <v>1</v>
      </c>
    </row>
    <row r="25" spans="1:15">
      <c r="A25" s="74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3"/>
    </row>
    <row r="26" spans="1:15">
      <c r="A26" s="62" t="s">
        <v>373</v>
      </c>
      <c r="B26" s="17">
        <f>SUM(B9:B12)</f>
        <v>15863.257753881038</v>
      </c>
      <c r="C26" s="17">
        <f t="shared" ref="C26:K26" si="4">SUM(C9:C12)</f>
        <v>19513.421048299402</v>
      </c>
      <c r="D26" s="17">
        <f t="shared" si="4"/>
        <v>17569.690328277931</v>
      </c>
      <c r="E26" s="17">
        <f t="shared" si="4"/>
        <v>23496.859365768923</v>
      </c>
      <c r="F26" s="17">
        <f t="shared" si="4"/>
        <v>29623.141834212729</v>
      </c>
      <c r="G26" s="17">
        <f t="shared" si="4"/>
        <v>30035.325186776645</v>
      </c>
      <c r="H26" s="17">
        <f t="shared" si="4"/>
        <v>26375.954516193058</v>
      </c>
      <c r="I26" s="17">
        <f t="shared" si="4"/>
        <v>22938.843128408011</v>
      </c>
      <c r="J26" s="17">
        <f t="shared" si="4"/>
        <v>21139.489453859722</v>
      </c>
      <c r="K26" s="17">
        <f t="shared" si="4"/>
        <v>23817.481716532107</v>
      </c>
      <c r="L26" s="17">
        <f>SUM(L9:L12)</f>
        <v>1524.8570311951835</v>
      </c>
      <c r="M26" s="17">
        <f>SUM(M9:M12)</f>
        <v>1854.7494384841029</v>
      </c>
      <c r="N26" s="63">
        <f t="shared" si="3"/>
        <v>0.21634317220569166</v>
      </c>
      <c r="O26" s="63">
        <f>SUM(O9:O12)</f>
        <v>0.59502879511025808</v>
      </c>
    </row>
    <row r="29" spans="1:15">
      <c r="A29" s="5" t="s">
        <v>31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47" customFormat="1"/>
  </sheetData>
  <mergeCells count="1">
    <mergeCell ref="L5:M5"/>
  </mergeCells>
  <pageMargins left="0.7" right="0.7" top="0.75" bottom="0.75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9"/>
  <sheetViews>
    <sheetView workbookViewId="0">
      <selection activeCell="I24" sqref="I24"/>
    </sheetView>
  </sheetViews>
  <sheetFormatPr baseColWidth="10" defaultColWidth="11.5546875" defaultRowHeight="12"/>
  <cols>
    <col min="1" max="1" width="37.5546875" style="12" customWidth="1"/>
    <col min="2" max="2" width="13" style="12" customWidth="1"/>
    <col min="3" max="4" width="11.5546875" style="10"/>
    <col min="5" max="5" width="37.5546875" style="12" hidden="1" customWidth="1"/>
    <col min="6" max="6" width="6.6640625" style="12" hidden="1" customWidth="1"/>
    <col min="7" max="8" width="0" style="10" hidden="1" customWidth="1"/>
    <col min="9" max="16384" width="11.5546875" style="10"/>
  </cols>
  <sheetData>
    <row r="1" spans="1:7" ht="14.4">
      <c r="A1" s="1" t="s">
        <v>368</v>
      </c>
      <c r="E1" s="1"/>
    </row>
    <row r="2" spans="1:7" ht="14.4">
      <c r="A2" s="15" t="s">
        <v>367</v>
      </c>
      <c r="E2" s="15"/>
    </row>
    <row r="4" spans="1:7" ht="14.4" customHeight="1">
      <c r="A4" s="181" t="s">
        <v>76</v>
      </c>
      <c r="B4" s="279">
        <v>2016</v>
      </c>
      <c r="C4" s="279" t="s">
        <v>72</v>
      </c>
      <c r="E4" s="1"/>
    </row>
    <row r="5" spans="1:7" s="54" customFormat="1" ht="14.4">
      <c r="A5" s="182"/>
      <c r="B5" s="183"/>
      <c r="C5" s="183"/>
      <c r="E5" s="1"/>
      <c r="F5" s="12"/>
      <c r="G5" s="10"/>
    </row>
    <row r="6" spans="1:7" s="32" customFormat="1" ht="14.4">
      <c r="A6" s="71"/>
      <c r="B6" s="31"/>
      <c r="C6" s="31"/>
      <c r="E6" s="1"/>
      <c r="F6" s="12"/>
      <c r="G6" s="10"/>
    </row>
    <row r="7" spans="1:7" s="32" customFormat="1" ht="12.6" thickBot="1">
      <c r="A7" s="289" t="s">
        <v>370</v>
      </c>
      <c r="B7" s="290">
        <f>SUM(B9:B17)</f>
        <v>1678.9358384841032</v>
      </c>
      <c r="C7" s="284">
        <f>B7/$B$24</f>
        <v>0.90520897521139387</v>
      </c>
      <c r="E7" s="30"/>
      <c r="F7" s="31"/>
      <c r="G7" s="31"/>
    </row>
    <row r="8" spans="1:7">
      <c r="C8" s="282"/>
      <c r="G8" s="282"/>
    </row>
    <row r="9" spans="1:7" s="32" customFormat="1">
      <c r="A9" s="240" t="s">
        <v>9</v>
      </c>
      <c r="B9" s="241">
        <f>'03.1 EXPORTACIONES MINERAS'!AA8</f>
        <v>804.34941601385776</v>
      </c>
      <c r="C9" s="284">
        <f t="shared" ref="C9:C17" si="0">B9/$B$24</f>
        <v>0.43367012240276342</v>
      </c>
      <c r="E9" s="240" t="s">
        <v>9</v>
      </c>
      <c r="F9" s="241">
        <v>6897.5175063077559</v>
      </c>
      <c r="G9" s="284">
        <v>0.45480860832773023</v>
      </c>
    </row>
    <row r="10" spans="1:7" s="32" customFormat="1">
      <c r="A10" s="240" t="s">
        <v>16</v>
      </c>
      <c r="B10" s="241">
        <f>'03.1 EXPORTACIONES MINERAS'!AA12</f>
        <v>525.43450941336982</v>
      </c>
      <c r="C10" s="284">
        <f t="shared" si="0"/>
        <v>0.28329136998839599</v>
      </c>
      <c r="E10" s="240" t="s">
        <v>16</v>
      </c>
      <c r="F10" s="241">
        <v>5333.5725486439305</v>
      </c>
      <c r="G10" s="284">
        <v>0.35168518326272996</v>
      </c>
    </row>
    <row r="11" spans="1:7" s="32" customFormat="1">
      <c r="A11" s="240" t="s">
        <v>19</v>
      </c>
      <c r="B11" s="241">
        <f>'03.1 EXPORTACIONES MINERAS'!AA16</f>
        <v>136.09644853153739</v>
      </c>
      <c r="C11" s="284">
        <f t="shared" si="0"/>
        <v>7.3377269030349329E-2</v>
      </c>
      <c r="E11" s="240" t="s">
        <v>25</v>
      </c>
      <c r="F11" s="241">
        <v>1178.7959383468938</v>
      </c>
      <c r="G11" s="284">
        <v>7.7727463501418556E-2</v>
      </c>
    </row>
    <row r="12" spans="1:7" s="32" customFormat="1">
      <c r="A12" s="240" t="s">
        <v>22</v>
      </c>
      <c r="B12" s="241">
        <f>'03.1 EXPORTACIONES MINERAS'!AA20</f>
        <v>5.8429345225090001</v>
      </c>
      <c r="C12" s="284">
        <f t="shared" si="0"/>
        <v>3.1502554475953703E-3</v>
      </c>
      <c r="E12" s="240" t="s">
        <v>19</v>
      </c>
      <c r="F12" s="241">
        <v>982.48300990799225</v>
      </c>
      <c r="G12" s="284">
        <v>6.478297880842758E-2</v>
      </c>
    </row>
    <row r="13" spans="1:7" s="32" customFormat="1">
      <c r="A13" s="240" t="s">
        <v>25</v>
      </c>
      <c r="B13" s="241">
        <f>'03.1 EXPORTACIONES MINERAS'!AA24</f>
        <v>91.167212549287669</v>
      </c>
      <c r="C13" s="284">
        <f t="shared" si="0"/>
        <v>4.9153384633883017E-2</v>
      </c>
      <c r="E13" s="240" t="s">
        <v>26</v>
      </c>
      <c r="F13" s="241">
        <v>247.58797021279898</v>
      </c>
      <c r="G13" s="284">
        <v>1.632545913340468E-2</v>
      </c>
    </row>
    <row r="14" spans="1:7" s="32" customFormat="1">
      <c r="A14" s="240" t="s">
        <v>26</v>
      </c>
      <c r="B14" s="241">
        <f>'03.1 EXPORTACIONES MINERAS'!AA32</f>
        <v>27.353139893823393</v>
      </c>
      <c r="C14" s="284">
        <f t="shared" si="0"/>
        <v>1.4747619989134092E-2</v>
      </c>
      <c r="E14" s="240" t="s">
        <v>27</v>
      </c>
      <c r="F14" s="241">
        <v>237.03748869093548</v>
      </c>
      <c r="G14" s="284">
        <v>1.562978133138997E-2</v>
      </c>
    </row>
    <row r="15" spans="1:7" s="32" customFormat="1">
      <c r="A15" s="240" t="s">
        <v>27</v>
      </c>
      <c r="B15" s="241">
        <f>'03.1 EXPORTACIONES MINERAS'!AA28</f>
        <v>66.769694559718005</v>
      </c>
      <c r="C15" s="284">
        <f t="shared" si="0"/>
        <v>3.5999307062354061E-2</v>
      </c>
      <c r="E15" s="240" t="s">
        <v>29</v>
      </c>
      <c r="F15" s="241">
        <v>195.65920941493385</v>
      </c>
      <c r="G15" s="284">
        <v>1.2901379758606085E-2</v>
      </c>
    </row>
    <row r="16" spans="1:7" s="32" customFormat="1">
      <c r="A16" s="240" t="s">
        <v>29</v>
      </c>
      <c r="B16" s="241">
        <f>'03.1 EXPORTACIONES MINERAS'!AA36</f>
        <v>19.184964352212127</v>
      </c>
      <c r="C16" s="284">
        <f t="shared" si="0"/>
        <v>1.0343696002351726E-2</v>
      </c>
      <c r="E16" s="240" t="s">
        <v>22</v>
      </c>
      <c r="F16" s="241">
        <v>86.525291018375</v>
      </c>
      <c r="G16" s="284">
        <v>5.7053058810262267E-3</v>
      </c>
    </row>
    <row r="17" spans="1:7" s="32" customFormat="1">
      <c r="A17" s="240" t="s">
        <v>32</v>
      </c>
      <c r="B17" s="241">
        <f>'03.1 EXPORTACIONES MINERAS'!AA40</f>
        <v>2.7375186477878728</v>
      </c>
      <c r="C17" s="284">
        <f t="shared" si="0"/>
        <v>1.4759506545667224E-3</v>
      </c>
      <c r="E17" s="240" t="s">
        <v>32</v>
      </c>
      <c r="F17" s="241">
        <v>6.5795125850661353</v>
      </c>
      <c r="G17" s="284">
        <v>4.338399952667259E-4</v>
      </c>
    </row>
    <row r="18" spans="1:7" s="32" customFormat="1" ht="12.6" thickBot="1">
      <c r="A18" s="240"/>
      <c r="B18" s="241"/>
      <c r="C18" s="286"/>
      <c r="E18" s="240"/>
      <c r="F18" s="241"/>
      <c r="G18" s="286"/>
    </row>
    <row r="19" spans="1:7">
      <c r="A19" s="61"/>
      <c r="B19" s="14"/>
      <c r="C19" s="21"/>
      <c r="E19" s="61"/>
      <c r="F19" s="14"/>
      <c r="G19" s="21"/>
    </row>
    <row r="20" spans="1:7">
      <c r="A20" s="287" t="str">
        <f>'03.2 PARTICP. EXPORTACIONES'!A10</f>
        <v>Minerales no metálicos</v>
      </c>
      <c r="B20" s="14">
        <f>'03.2 PARTICP. EXPORTACIONES'!M10</f>
        <v>45.648800000000001</v>
      </c>
      <c r="C20" s="284">
        <f t="shared" ref="C20:C22" si="1">B20/$B$24</f>
        <v>2.4611841930147187E-2</v>
      </c>
      <c r="E20" s="62" t="s">
        <v>75</v>
      </c>
      <c r="F20" s="17">
        <f>SUM(F9:F19)</f>
        <v>15165.758475128681</v>
      </c>
      <c r="G20" s="63">
        <v>1</v>
      </c>
    </row>
    <row r="21" spans="1:7">
      <c r="A21" s="287" t="str">
        <f>'03.2 PARTICP. EXPORTACIONES'!A11</f>
        <v>Sidero-metalúrgicos y joyería</v>
      </c>
      <c r="B21" s="14">
        <f>'03.2 PARTICP. EXPORTACIONES'!M11</f>
        <v>99.412100000000009</v>
      </c>
      <c r="C21" s="284">
        <f t="shared" si="1"/>
        <v>5.3598668336166236E-2</v>
      </c>
      <c r="E21" s="74"/>
      <c r="F21" s="72"/>
    </row>
    <row r="22" spans="1:7">
      <c r="A22" s="287" t="str">
        <f>'03.2 PARTICP. EXPORTACIONES'!A12</f>
        <v>Metal-mecánicos</v>
      </c>
      <c r="B22" s="14">
        <f>'03.2 PARTICP. EXPORTACIONES'!M12</f>
        <v>30.752699999999997</v>
      </c>
      <c r="C22" s="284">
        <f t="shared" si="1"/>
        <v>1.6580514522292752E-2</v>
      </c>
    </row>
    <row r="24" spans="1:7">
      <c r="A24" s="62" t="s">
        <v>373</v>
      </c>
      <c r="B24" s="17">
        <f>SUM(B9:B22)</f>
        <v>1854.7494384841032</v>
      </c>
      <c r="C24" s="288">
        <v>1</v>
      </c>
    </row>
    <row r="25" spans="1:7" ht="14.4">
      <c r="A25" s="1" t="s">
        <v>369</v>
      </c>
      <c r="E25" s="1"/>
    </row>
    <row r="26" spans="1:7" ht="14.4">
      <c r="A26" s="15" t="s">
        <v>367</v>
      </c>
      <c r="E26" s="15"/>
    </row>
    <row r="28" spans="1:7" ht="14.4" customHeight="1">
      <c r="A28" s="181" t="s">
        <v>76</v>
      </c>
      <c r="B28" s="279">
        <v>2016</v>
      </c>
      <c r="C28" s="279" t="s">
        <v>72</v>
      </c>
      <c r="E28" s="1"/>
    </row>
    <row r="29" spans="1:7" s="54" customFormat="1" ht="14.4">
      <c r="A29" s="182"/>
      <c r="B29" s="183"/>
      <c r="C29" s="183"/>
      <c r="E29" s="1"/>
      <c r="F29" s="12"/>
      <c r="G29" s="10"/>
    </row>
    <row r="30" spans="1:7" s="32" customFormat="1" ht="14.4">
      <c r="A30" s="71"/>
      <c r="B30" s="31"/>
      <c r="C30" s="31"/>
      <c r="E30" s="1"/>
      <c r="F30" s="12"/>
      <c r="G30" s="10"/>
    </row>
    <row r="31" spans="1:7" s="32" customFormat="1" ht="12.6" thickBot="1">
      <c r="A31" s="30"/>
      <c r="B31" s="31"/>
      <c r="C31" s="31"/>
      <c r="E31" s="30"/>
      <c r="F31" s="31"/>
      <c r="G31" s="31"/>
    </row>
    <row r="32" spans="1:7">
      <c r="B32" s="281"/>
      <c r="C32" s="282"/>
      <c r="G32" s="282"/>
    </row>
    <row r="33" spans="1:7" s="32" customFormat="1">
      <c r="A33" s="240" t="s">
        <v>9</v>
      </c>
      <c r="B33" s="314">
        <f>B9</f>
        <v>804.34941601385776</v>
      </c>
      <c r="C33" s="284">
        <f>B33/$B$44</f>
        <v>0.25804621040863451</v>
      </c>
      <c r="E33" s="240" t="s">
        <v>9</v>
      </c>
      <c r="F33" s="241">
        <v>6897.5175063077559</v>
      </c>
      <c r="G33" s="284">
        <v>0.45480860832773023</v>
      </c>
    </row>
    <row r="34" spans="1:7" s="32" customFormat="1">
      <c r="A34" s="240" t="s">
        <v>16</v>
      </c>
      <c r="B34" s="314">
        <f t="shared" ref="B34:B41" si="2">B10</f>
        <v>525.43450941336982</v>
      </c>
      <c r="C34" s="284">
        <f t="shared" ref="C34:C41" si="3">B34/$B$44</f>
        <v>0.16856652254932963</v>
      </c>
      <c r="E34" s="240" t="s">
        <v>16</v>
      </c>
      <c r="F34" s="241">
        <v>5333.5725486439305</v>
      </c>
      <c r="G34" s="284">
        <v>0.35168518326272996</v>
      </c>
    </row>
    <row r="35" spans="1:7" s="32" customFormat="1">
      <c r="A35" s="240" t="s">
        <v>19</v>
      </c>
      <c r="B35" s="314">
        <f t="shared" si="2"/>
        <v>136.09644853153739</v>
      </c>
      <c r="C35" s="284">
        <f t="shared" si="3"/>
        <v>4.366158797961002E-2</v>
      </c>
      <c r="E35" s="240" t="s">
        <v>25</v>
      </c>
      <c r="F35" s="241">
        <v>1178.7959383468938</v>
      </c>
      <c r="G35" s="284">
        <v>7.7727463501418556E-2</v>
      </c>
    </row>
    <row r="36" spans="1:7" s="32" customFormat="1">
      <c r="A36" s="240" t="s">
        <v>22</v>
      </c>
      <c r="B36" s="314">
        <f t="shared" si="2"/>
        <v>5.8429345225090001</v>
      </c>
      <c r="C36" s="284">
        <f t="shared" si="3"/>
        <v>1.8744927032722002E-3</v>
      </c>
      <c r="E36" s="240" t="s">
        <v>19</v>
      </c>
      <c r="F36" s="241">
        <v>982.48300990799225</v>
      </c>
      <c r="G36" s="284">
        <v>6.478297880842758E-2</v>
      </c>
    </row>
    <row r="37" spans="1:7" s="32" customFormat="1">
      <c r="A37" s="240" t="s">
        <v>25</v>
      </c>
      <c r="B37" s="314">
        <f t="shared" si="2"/>
        <v>91.167212549287669</v>
      </c>
      <c r="C37" s="284">
        <f t="shared" si="3"/>
        <v>2.9247679234290488E-2</v>
      </c>
      <c r="E37" s="240" t="s">
        <v>26</v>
      </c>
      <c r="F37" s="241">
        <v>247.58797021279898</v>
      </c>
      <c r="G37" s="284">
        <v>1.632545913340468E-2</v>
      </c>
    </row>
    <row r="38" spans="1:7" s="32" customFormat="1">
      <c r="A38" s="240" t="s">
        <v>26</v>
      </c>
      <c r="B38" s="314">
        <f t="shared" si="2"/>
        <v>27.353139893823393</v>
      </c>
      <c r="C38" s="284">
        <f t="shared" si="3"/>
        <v>8.7752585528784177E-3</v>
      </c>
      <c r="E38" s="240" t="s">
        <v>27</v>
      </c>
      <c r="F38" s="241">
        <v>237.03748869093548</v>
      </c>
      <c r="G38" s="284">
        <v>1.562978133138997E-2</v>
      </c>
    </row>
    <row r="39" spans="1:7" s="32" customFormat="1">
      <c r="A39" s="240" t="s">
        <v>27</v>
      </c>
      <c r="B39" s="314">
        <f t="shared" si="2"/>
        <v>66.769694559718005</v>
      </c>
      <c r="C39" s="284">
        <f t="shared" si="3"/>
        <v>2.1420624306116742E-2</v>
      </c>
      <c r="E39" s="240" t="s">
        <v>29</v>
      </c>
      <c r="F39" s="241">
        <v>195.65920941493385</v>
      </c>
      <c r="G39" s="284">
        <v>1.2901379758606085E-2</v>
      </c>
    </row>
    <row r="40" spans="1:7" s="32" customFormat="1">
      <c r="A40" s="240" t="s">
        <v>29</v>
      </c>
      <c r="B40" s="314">
        <f t="shared" si="2"/>
        <v>19.184964352212127</v>
      </c>
      <c r="C40" s="284">
        <f t="shared" si="3"/>
        <v>6.154796969266141E-3</v>
      </c>
      <c r="E40" s="240" t="s">
        <v>22</v>
      </c>
      <c r="F40" s="241">
        <v>86.525291018375</v>
      </c>
      <c r="G40" s="284">
        <v>5.7053058810262267E-3</v>
      </c>
    </row>
    <row r="41" spans="1:7" s="32" customFormat="1">
      <c r="A41" s="240" t="s">
        <v>32</v>
      </c>
      <c r="B41" s="314">
        <f t="shared" si="2"/>
        <v>2.7375186477878728</v>
      </c>
      <c r="C41" s="284">
        <f t="shared" si="3"/>
        <v>8.7823313962903356E-4</v>
      </c>
      <c r="E41" s="240" t="s">
        <v>32</v>
      </c>
      <c r="F41" s="241">
        <v>6.5795125850661353</v>
      </c>
      <c r="G41" s="284">
        <v>4.338399952667259E-4</v>
      </c>
    </row>
    <row r="42" spans="1:7" s="32" customFormat="1" ht="12.6" thickBot="1">
      <c r="A42" s="240"/>
      <c r="B42" s="315"/>
      <c r="C42" s="286"/>
      <c r="E42" s="240"/>
      <c r="F42" s="241"/>
      <c r="G42" s="286"/>
    </row>
    <row r="43" spans="1:7">
      <c r="A43" s="61"/>
      <c r="B43" s="14"/>
      <c r="C43" s="21"/>
      <c r="E43" s="61"/>
      <c r="F43" s="14"/>
      <c r="G43" s="21"/>
    </row>
    <row r="44" spans="1:7">
      <c r="A44" s="62" t="s">
        <v>399</v>
      </c>
      <c r="B44" s="17">
        <f>'03.2 PARTICP. EXPORTACIONES'!M24</f>
        <v>3117.0750957361993</v>
      </c>
      <c r="C44" s="288">
        <v>1</v>
      </c>
      <c r="E44" s="62" t="s">
        <v>75</v>
      </c>
      <c r="F44" s="17">
        <f>SUM(F33:F43)</f>
        <v>15165.758475128681</v>
      </c>
      <c r="G44" s="63">
        <v>1</v>
      </c>
    </row>
    <row r="45" spans="1:7">
      <c r="A45" s="74"/>
      <c r="B45" s="72"/>
      <c r="E45" s="74"/>
      <c r="F45" s="72"/>
    </row>
    <row r="49" spans="1:7" ht="11.4" customHeight="1">
      <c r="A49" s="5" t="s">
        <v>31</v>
      </c>
      <c r="B49" s="9"/>
      <c r="C49" s="9"/>
      <c r="E49" s="5" t="s">
        <v>31</v>
      </c>
      <c r="F49" s="9"/>
      <c r="G49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0000"/>
    <pageSetUpPr fitToPage="1"/>
  </sheetPr>
  <dimension ref="A1:L37"/>
  <sheetViews>
    <sheetView zoomScaleNormal="100" workbookViewId="0">
      <pane ySplit="6" topLeftCell="A7" activePane="bottomLeft" state="frozen"/>
      <selection activeCell="B24" sqref="B24"/>
      <selection pane="bottomLeft" activeCell="A2" sqref="A2"/>
    </sheetView>
  </sheetViews>
  <sheetFormatPr baseColWidth="10" defaultColWidth="11.5546875" defaultRowHeight="12"/>
  <cols>
    <col min="1" max="1" width="11.88671875" style="7" customWidth="1"/>
    <col min="2" max="9" width="14.6640625" style="7" customWidth="1"/>
    <col min="10" max="16384" width="11.5546875" style="3"/>
  </cols>
  <sheetData>
    <row r="1" spans="1:9">
      <c r="A1" s="152" t="s">
        <v>408</v>
      </c>
    </row>
    <row r="4" spans="1:9">
      <c r="A4" s="234" t="s">
        <v>309</v>
      </c>
      <c r="B4" s="234" t="s">
        <v>310</v>
      </c>
      <c r="C4" s="234" t="s">
        <v>311</v>
      </c>
      <c r="D4" s="234" t="s">
        <v>312</v>
      </c>
      <c r="E4" s="234" t="s">
        <v>313</v>
      </c>
      <c r="F4" s="234" t="s">
        <v>314</v>
      </c>
      <c r="G4" s="234" t="s">
        <v>315</v>
      </c>
      <c r="H4" s="234" t="s">
        <v>316</v>
      </c>
      <c r="I4" s="234" t="s">
        <v>317</v>
      </c>
    </row>
    <row r="5" spans="1:9">
      <c r="B5" s="8" t="s">
        <v>318</v>
      </c>
      <c r="C5" s="6" t="s">
        <v>319</v>
      </c>
      <c r="D5" s="8" t="s">
        <v>318</v>
      </c>
      <c r="E5" s="232" t="s">
        <v>319</v>
      </c>
      <c r="F5" s="8" t="s">
        <v>318</v>
      </c>
      <c r="G5" s="232" t="s">
        <v>318</v>
      </c>
      <c r="H5" s="8" t="s">
        <v>320</v>
      </c>
      <c r="I5" s="232" t="s">
        <v>321</v>
      </c>
    </row>
    <row r="6" spans="1:9">
      <c r="B6" s="8" t="s">
        <v>376</v>
      </c>
      <c r="C6" s="6" t="s">
        <v>377</v>
      </c>
      <c r="D6" s="8" t="s">
        <v>376</v>
      </c>
      <c r="E6" s="232" t="s">
        <v>378</v>
      </c>
      <c r="F6" s="8" t="s">
        <v>376</v>
      </c>
      <c r="G6" s="232" t="s">
        <v>376</v>
      </c>
      <c r="H6" s="8" t="s">
        <v>395</v>
      </c>
      <c r="I6" s="232" t="s">
        <v>396</v>
      </c>
    </row>
    <row r="7" spans="1:9">
      <c r="B7" s="8"/>
      <c r="C7" s="6"/>
      <c r="D7" s="8"/>
      <c r="E7" s="232"/>
      <c r="F7" s="8"/>
      <c r="G7" s="232"/>
      <c r="H7" s="8"/>
      <c r="I7" s="232"/>
    </row>
    <row r="8" spans="1:9" ht="10.199999999999999" customHeight="1">
      <c r="A8" s="7">
        <v>1995</v>
      </c>
      <c r="B8" s="157">
        <v>133.19999999999999</v>
      </c>
      <c r="C8" s="157">
        <v>384.2</v>
      </c>
      <c r="D8" s="157">
        <v>46.8</v>
      </c>
      <c r="E8" s="157">
        <v>5.19</v>
      </c>
      <c r="F8" s="157">
        <v>28.6</v>
      </c>
      <c r="G8" s="157">
        <v>294.5</v>
      </c>
      <c r="H8" s="157">
        <v>16.5</v>
      </c>
      <c r="I8" s="157">
        <v>7.9</v>
      </c>
    </row>
    <row r="9" spans="1:9" ht="10.199999999999999" customHeight="1">
      <c r="A9" s="7">
        <v>1996</v>
      </c>
      <c r="B9" s="157">
        <v>103.89</v>
      </c>
      <c r="C9" s="157">
        <v>387.8</v>
      </c>
      <c r="D9" s="157">
        <v>46.5</v>
      </c>
      <c r="E9" s="157">
        <v>5.18</v>
      </c>
      <c r="F9" s="157">
        <v>35.1</v>
      </c>
      <c r="G9" s="157">
        <v>289</v>
      </c>
      <c r="H9" s="157">
        <v>20.5</v>
      </c>
      <c r="I9" s="157">
        <v>3.78</v>
      </c>
    </row>
    <row r="10" spans="1:9" ht="10.199999999999999" customHeight="1">
      <c r="A10" s="7">
        <v>1997</v>
      </c>
      <c r="B10" s="157">
        <v>103.22</v>
      </c>
      <c r="C10" s="157">
        <v>331.2</v>
      </c>
      <c r="D10" s="157">
        <v>59.7</v>
      </c>
      <c r="E10" s="157">
        <v>4.8899999999999997</v>
      </c>
      <c r="F10" s="157">
        <v>28</v>
      </c>
      <c r="G10" s="157">
        <v>264.39999999999998</v>
      </c>
      <c r="H10" s="157">
        <v>20.100000000000001</v>
      </c>
      <c r="I10" s="157">
        <v>4.3</v>
      </c>
    </row>
    <row r="11" spans="1:9" ht="10.199999999999999" customHeight="1">
      <c r="A11" s="7">
        <v>1998</v>
      </c>
      <c r="B11" s="157">
        <v>74.97</v>
      </c>
      <c r="C11" s="157">
        <v>294.10000000000002</v>
      </c>
      <c r="D11" s="157">
        <v>46.5</v>
      </c>
      <c r="E11" s="157">
        <v>5.53</v>
      </c>
      <c r="F11" s="157">
        <v>24</v>
      </c>
      <c r="G11" s="157">
        <v>261.39999999999998</v>
      </c>
      <c r="H11" s="157">
        <v>21</v>
      </c>
      <c r="I11" s="157">
        <v>3.41</v>
      </c>
    </row>
    <row r="12" spans="1:9" ht="10.199999999999999" customHeight="1">
      <c r="A12" s="7">
        <v>1999</v>
      </c>
      <c r="B12" s="157">
        <v>71.38</v>
      </c>
      <c r="C12" s="157">
        <v>278.8</v>
      </c>
      <c r="D12" s="157">
        <v>48.8</v>
      </c>
      <c r="E12" s="157">
        <v>5.25</v>
      </c>
      <c r="F12" s="157">
        <v>22.8</v>
      </c>
      <c r="G12" s="157">
        <v>254.4</v>
      </c>
      <c r="H12" s="157">
        <v>17.399999999999999</v>
      </c>
      <c r="I12" s="157">
        <v>2.65</v>
      </c>
    </row>
    <row r="13" spans="1:9" ht="10.199999999999999" customHeight="1">
      <c r="A13" s="7">
        <v>2000</v>
      </c>
      <c r="B13" s="157">
        <v>82.29</v>
      </c>
      <c r="C13" s="157">
        <v>279</v>
      </c>
      <c r="D13" s="157">
        <v>51.2</v>
      </c>
      <c r="E13" s="157">
        <v>5</v>
      </c>
      <c r="F13" s="157">
        <v>20.6</v>
      </c>
      <c r="G13" s="157">
        <v>253.4</v>
      </c>
      <c r="H13" s="157">
        <v>18.5</v>
      </c>
      <c r="I13" s="157">
        <v>2.5499999999999998</v>
      </c>
    </row>
    <row r="14" spans="1:9" ht="10.199999999999999" customHeight="1">
      <c r="A14" s="7">
        <v>2001</v>
      </c>
      <c r="B14" s="157">
        <v>71.569999999999993</v>
      </c>
      <c r="C14" s="157">
        <v>271.14</v>
      </c>
      <c r="D14" s="157">
        <v>40.200000000000003</v>
      </c>
      <c r="E14" s="157">
        <v>4.37</v>
      </c>
      <c r="F14" s="157">
        <v>21.59</v>
      </c>
      <c r="G14" s="157" t="s">
        <v>379</v>
      </c>
      <c r="H14" s="157">
        <v>19.399999999999999</v>
      </c>
      <c r="I14" s="157">
        <v>2.36</v>
      </c>
    </row>
    <row r="15" spans="1:9" ht="10.199999999999999" customHeight="1">
      <c r="A15" s="7">
        <v>2002</v>
      </c>
      <c r="B15" s="157">
        <v>70.650000000000006</v>
      </c>
      <c r="C15" s="157">
        <v>310.01</v>
      </c>
      <c r="D15" s="157">
        <v>35.31</v>
      </c>
      <c r="E15" s="157">
        <v>4.5999999999999996</v>
      </c>
      <c r="F15" s="157">
        <v>20.53</v>
      </c>
      <c r="G15" s="157" t="s">
        <v>380</v>
      </c>
      <c r="H15" s="157">
        <v>19</v>
      </c>
      <c r="I15" s="157">
        <v>3.77</v>
      </c>
    </row>
    <row r="16" spans="1:9" ht="10.199999999999999" customHeight="1">
      <c r="A16" s="7">
        <v>2003</v>
      </c>
      <c r="B16" s="157">
        <v>80.73</v>
      </c>
      <c r="C16" s="157">
        <v>363.78</v>
      </c>
      <c r="D16" s="157">
        <v>37.58</v>
      </c>
      <c r="E16" s="157">
        <v>4.88</v>
      </c>
      <c r="F16" s="157">
        <v>23.39</v>
      </c>
      <c r="G16" s="157" t="s">
        <v>381</v>
      </c>
      <c r="H16" s="157">
        <v>15.9</v>
      </c>
      <c r="I16" s="157">
        <v>5.32</v>
      </c>
    </row>
    <row r="17" spans="1:12" ht="10.199999999999999" customHeight="1">
      <c r="A17" s="7">
        <v>2004</v>
      </c>
      <c r="B17" s="157">
        <v>130.22</v>
      </c>
      <c r="C17" s="157">
        <v>409.56</v>
      </c>
      <c r="D17" s="157">
        <v>47.53</v>
      </c>
      <c r="E17" s="157">
        <v>6.66</v>
      </c>
      <c r="F17" s="157">
        <v>40.29</v>
      </c>
      <c r="G17" s="157" t="s">
        <v>382</v>
      </c>
      <c r="H17" s="157">
        <v>21.5</v>
      </c>
      <c r="I17" s="157">
        <v>16.420000000000002</v>
      </c>
    </row>
    <row r="18" spans="1:12" ht="10.199999999999999" customHeight="1">
      <c r="A18" s="7">
        <v>2005</v>
      </c>
      <c r="B18" s="157">
        <v>167.09</v>
      </c>
      <c r="C18" s="157">
        <v>444.99</v>
      </c>
      <c r="D18" s="157">
        <v>62.68</v>
      </c>
      <c r="E18" s="157">
        <v>7.31</v>
      </c>
      <c r="F18" s="157">
        <v>44.24</v>
      </c>
      <c r="G18" s="157" t="s">
        <v>383</v>
      </c>
      <c r="H18" s="157">
        <v>32.700000000000003</v>
      </c>
      <c r="I18" s="157">
        <v>31.73</v>
      </c>
    </row>
    <row r="19" spans="1:12" ht="10.199999999999999" customHeight="1">
      <c r="A19" s="7">
        <v>2006</v>
      </c>
      <c r="B19" s="157">
        <v>305.29000000000002</v>
      </c>
      <c r="C19" s="157">
        <v>604.34</v>
      </c>
      <c r="D19" s="157">
        <v>148.75</v>
      </c>
      <c r="E19" s="157">
        <v>11.55</v>
      </c>
      <c r="F19" s="157">
        <v>58.5</v>
      </c>
      <c r="G19" s="157" t="s">
        <v>384</v>
      </c>
      <c r="H19" s="157">
        <v>37.4</v>
      </c>
      <c r="I19" s="157">
        <v>24.75</v>
      </c>
    </row>
    <row r="20" spans="1:12" ht="10.199999999999999" customHeight="1">
      <c r="A20" s="7">
        <v>2007</v>
      </c>
      <c r="B20" s="157">
        <v>323.25</v>
      </c>
      <c r="C20" s="157">
        <v>696.43</v>
      </c>
      <c r="D20" s="157">
        <v>147.24</v>
      </c>
      <c r="E20" s="157">
        <v>13.38</v>
      </c>
      <c r="F20" s="157">
        <v>118.41</v>
      </c>
      <c r="G20" s="157" t="s">
        <v>385</v>
      </c>
      <c r="H20" s="157">
        <v>39.840000000000003</v>
      </c>
      <c r="I20" s="157">
        <v>30.17</v>
      </c>
    </row>
    <row r="21" spans="1:12" ht="10.199999999999999" customHeight="1">
      <c r="A21" s="7">
        <v>2008</v>
      </c>
      <c r="B21" s="157">
        <v>315.32</v>
      </c>
      <c r="C21" s="157">
        <v>872.37</v>
      </c>
      <c r="D21" s="157">
        <v>84.82</v>
      </c>
      <c r="E21" s="157">
        <v>14.99</v>
      </c>
      <c r="F21" s="157">
        <v>94.56</v>
      </c>
      <c r="G21" s="157" t="s">
        <v>386</v>
      </c>
      <c r="H21" s="157">
        <v>57.5</v>
      </c>
      <c r="I21" s="157">
        <v>28.74</v>
      </c>
    </row>
    <row r="22" spans="1:12" ht="10.199999999999999" customHeight="1">
      <c r="A22" s="7">
        <v>2009</v>
      </c>
      <c r="B22" s="157">
        <v>234.22</v>
      </c>
      <c r="C22" s="157">
        <v>973.66</v>
      </c>
      <c r="D22" s="157">
        <v>75.25</v>
      </c>
      <c r="E22" s="157">
        <v>14.67</v>
      </c>
      <c r="F22" s="157">
        <v>78.3</v>
      </c>
      <c r="G22" s="157" t="s">
        <v>387</v>
      </c>
      <c r="H22" s="157">
        <v>43.78</v>
      </c>
      <c r="I22" s="157">
        <v>11.12</v>
      </c>
    </row>
    <row r="23" spans="1:12" ht="10.199999999999999" customHeight="1">
      <c r="A23" s="7">
        <v>2010</v>
      </c>
      <c r="B23" s="157">
        <v>341.98</v>
      </c>
      <c r="C23" s="157">
        <v>1226.6600000000001</v>
      </c>
      <c r="D23" s="157">
        <v>97.92</v>
      </c>
      <c r="E23" s="157">
        <v>20.190000000000001</v>
      </c>
      <c r="F23" s="157">
        <v>97.41</v>
      </c>
      <c r="G23" s="157" t="s">
        <v>388</v>
      </c>
      <c r="H23" s="157">
        <v>68.17</v>
      </c>
      <c r="I23" s="157">
        <v>15.8</v>
      </c>
    </row>
    <row r="24" spans="1:12" ht="10.199999999999999" customHeight="1">
      <c r="A24" s="7">
        <v>2011</v>
      </c>
      <c r="B24" s="157">
        <v>399.66</v>
      </c>
      <c r="C24" s="157">
        <v>1573.16</v>
      </c>
      <c r="D24" s="157">
        <v>99.36</v>
      </c>
      <c r="E24" s="157">
        <v>35.119999999999997</v>
      </c>
      <c r="F24" s="157">
        <v>108.76</v>
      </c>
      <c r="G24" s="157" t="s">
        <v>389</v>
      </c>
      <c r="H24" s="157">
        <v>167.79</v>
      </c>
      <c r="I24" s="157">
        <v>15.45</v>
      </c>
    </row>
    <row r="25" spans="1:12" ht="10.199999999999999" customHeight="1">
      <c r="A25" s="7">
        <v>2012</v>
      </c>
      <c r="B25" s="157">
        <v>360.59</v>
      </c>
      <c r="C25" s="157">
        <v>1668.86</v>
      </c>
      <c r="D25" s="157">
        <v>88.29</v>
      </c>
      <c r="E25" s="157">
        <v>31.15</v>
      </c>
      <c r="F25" s="157">
        <v>93.5</v>
      </c>
      <c r="G25" s="157" t="s">
        <v>390</v>
      </c>
      <c r="H25" s="157">
        <v>128.53</v>
      </c>
      <c r="I25" s="157">
        <v>12.74</v>
      </c>
    </row>
    <row r="26" spans="1:12" ht="10.199999999999999" customHeight="1">
      <c r="A26" s="7">
        <v>2013</v>
      </c>
      <c r="B26" s="157">
        <v>332.12</v>
      </c>
      <c r="C26" s="157">
        <v>1409.51</v>
      </c>
      <c r="D26" s="157">
        <v>86.59</v>
      </c>
      <c r="E26" s="157">
        <v>23.79</v>
      </c>
      <c r="F26" s="157">
        <v>97.12</v>
      </c>
      <c r="G26" s="157" t="s">
        <v>391</v>
      </c>
      <c r="H26" s="157">
        <v>135.36000000000001</v>
      </c>
      <c r="I26" s="157">
        <v>10.32</v>
      </c>
    </row>
    <row r="27" spans="1:12" ht="10.199999999999999" customHeight="1">
      <c r="A27" s="7">
        <v>2014</v>
      </c>
      <c r="B27" s="157">
        <v>311.26</v>
      </c>
      <c r="C27" s="157">
        <v>1266.06</v>
      </c>
      <c r="D27" s="157">
        <v>98.18</v>
      </c>
      <c r="E27" s="157">
        <v>19.079999999999998</v>
      </c>
      <c r="F27" s="157">
        <v>95.07</v>
      </c>
      <c r="G27" s="157" t="s">
        <v>392</v>
      </c>
      <c r="H27" s="157">
        <v>96.84</v>
      </c>
      <c r="I27" s="157">
        <v>11.393000000000001</v>
      </c>
    </row>
    <row r="28" spans="1:12" ht="10.199999999999999" customHeight="1">
      <c r="A28" s="7">
        <v>2015</v>
      </c>
      <c r="B28" s="157">
        <v>249.23</v>
      </c>
      <c r="C28" s="157">
        <v>1159.82</v>
      </c>
      <c r="D28" s="157">
        <v>87.47</v>
      </c>
      <c r="E28" s="157">
        <v>15.68</v>
      </c>
      <c r="F28" s="157">
        <v>80.900000000000006</v>
      </c>
      <c r="G28" s="157" t="s">
        <v>393</v>
      </c>
      <c r="H28" s="157">
        <v>55.21</v>
      </c>
      <c r="I28" s="157">
        <v>6.6520000000000001</v>
      </c>
      <c r="J28" s="10"/>
    </row>
    <row r="29" spans="1:12" ht="10.199999999999999" customHeight="1">
      <c r="A29" s="7">
        <v>2016</v>
      </c>
      <c r="B29" s="157">
        <v>220.59249999999997</v>
      </c>
      <c r="C29" s="157">
        <v>1248.1625000000001</v>
      </c>
      <c r="D29" s="157">
        <v>94.832499999999996</v>
      </c>
      <c r="E29" s="157">
        <v>17.14</v>
      </c>
      <c r="F29" s="157">
        <v>84.89</v>
      </c>
      <c r="G29" s="157" t="s">
        <v>394</v>
      </c>
      <c r="H29" s="157">
        <v>57.705833333333345</v>
      </c>
      <c r="I29" s="157">
        <v>6.4840833333333334</v>
      </c>
    </row>
    <row r="30" spans="1:12" s="10" customFormat="1" ht="10.95" customHeight="1">
      <c r="A30" s="16">
        <v>2017</v>
      </c>
      <c r="B30" s="258"/>
      <c r="C30" s="258"/>
      <c r="D30" s="258"/>
      <c r="E30" s="258"/>
      <c r="F30" s="258"/>
      <c r="G30" s="258"/>
      <c r="H30" s="258"/>
      <c r="I30" s="258"/>
      <c r="J30" s="3"/>
      <c r="K30" s="3"/>
      <c r="L30" s="3"/>
    </row>
    <row r="31" spans="1:12" s="10" customFormat="1" ht="10.95" customHeight="1">
      <c r="A31" s="12" t="s">
        <v>326</v>
      </c>
      <c r="B31" s="18">
        <v>259.75791781449993</v>
      </c>
      <c r="C31" s="18">
        <v>1191.113636363636</v>
      </c>
      <c r="D31" s="18">
        <v>122.48231060099998</v>
      </c>
      <c r="E31" s="18">
        <v>16.857045454545453</v>
      </c>
      <c r="F31" s="18">
        <v>100.93564213424999</v>
      </c>
      <c r="G31" s="18">
        <v>941.91548305749973</v>
      </c>
      <c r="H31" s="18" t="s">
        <v>402</v>
      </c>
      <c r="I31" s="18" t="s">
        <v>402</v>
      </c>
      <c r="J31" s="3"/>
      <c r="K31" s="3"/>
      <c r="L31" s="3"/>
    </row>
    <row r="32" spans="1:12" s="10" customFormat="1" ht="10.95" customHeight="1">
      <c r="A32" s="12" t="s">
        <v>327</v>
      </c>
      <c r="B32" s="18">
        <v>269.50417459735002</v>
      </c>
      <c r="C32" s="18">
        <v>1234.3400000000001</v>
      </c>
      <c r="D32" s="18">
        <v>129.03682343667498</v>
      </c>
      <c r="E32" s="18">
        <v>17.939500000000002</v>
      </c>
      <c r="F32" s="18">
        <v>105.31167452382502</v>
      </c>
      <c r="G32" s="18">
        <v>884.11956798549977</v>
      </c>
      <c r="H32" s="18" t="s">
        <v>402</v>
      </c>
      <c r="I32" s="18" t="s">
        <v>402</v>
      </c>
      <c r="J32" s="3"/>
      <c r="K32" s="3"/>
      <c r="L32" s="3"/>
    </row>
    <row r="34" spans="1:9" s="255" customFormat="1" ht="9" customHeight="1">
      <c r="A34" s="254" t="s">
        <v>322</v>
      </c>
      <c r="B34" s="254"/>
      <c r="C34" s="254"/>
      <c r="D34" s="254"/>
      <c r="E34" s="254"/>
      <c r="F34" s="254"/>
      <c r="G34" s="254"/>
      <c r="H34" s="254"/>
      <c r="I34" s="254"/>
    </row>
    <row r="35" spans="1:9" s="255" customFormat="1" ht="9" customHeight="1">
      <c r="A35" s="256" t="s">
        <v>323</v>
      </c>
      <c r="B35" s="256"/>
      <c r="C35" s="256"/>
      <c r="D35" s="256"/>
      <c r="E35" s="256"/>
      <c r="F35" s="256"/>
      <c r="G35" s="256"/>
      <c r="H35" s="256"/>
      <c r="I35" s="256"/>
    </row>
    <row r="36" spans="1:9" s="255" customFormat="1" ht="9" customHeight="1">
      <c r="A36" s="256" t="s">
        <v>324</v>
      </c>
      <c r="B36" s="256"/>
      <c r="C36" s="256"/>
      <c r="D36" s="256"/>
      <c r="E36" s="256"/>
      <c r="F36" s="256"/>
      <c r="G36" s="256"/>
      <c r="H36" s="256"/>
      <c r="I36" s="256"/>
    </row>
    <row r="37" spans="1:9" s="255" customFormat="1" ht="9" customHeight="1">
      <c r="A37" s="257" t="s">
        <v>325</v>
      </c>
      <c r="B37" s="257"/>
      <c r="C37" s="257"/>
      <c r="D37" s="257"/>
      <c r="E37" s="257"/>
      <c r="F37" s="257"/>
      <c r="G37" s="257"/>
      <c r="H37" s="257"/>
      <c r="I37" s="257"/>
    </row>
  </sheetData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0000"/>
    <pageSetUpPr fitToPage="1"/>
  </sheetPr>
  <dimension ref="A1:K53"/>
  <sheetViews>
    <sheetView zoomScale="85" zoomScaleNormal="85" workbookViewId="0">
      <selection activeCell="M27" sqref="M27"/>
    </sheetView>
  </sheetViews>
  <sheetFormatPr baseColWidth="10" defaultColWidth="11.5546875" defaultRowHeight="12"/>
  <cols>
    <col min="1" max="1" width="17" style="10" customWidth="1"/>
    <col min="2" max="5" width="17.6640625" style="18" customWidth="1"/>
    <col min="6" max="11" width="17.6640625" style="12" customWidth="1"/>
    <col min="12" max="16384" width="11.5546875" style="10"/>
  </cols>
  <sheetData>
    <row r="1" spans="1:11" ht="14.4">
      <c r="A1" s="34" t="s">
        <v>232</v>
      </c>
    </row>
    <row r="2" spans="1:11" ht="14.4">
      <c r="A2" s="34" t="s">
        <v>149</v>
      </c>
    </row>
    <row r="3" spans="1:11">
      <c r="A3" s="33" t="s">
        <v>86</v>
      </c>
      <c r="G3" s="28"/>
      <c r="H3" s="28"/>
    </row>
    <row r="4" spans="1:11">
      <c r="A4" s="58"/>
      <c r="G4" s="28"/>
      <c r="H4" s="28"/>
    </row>
    <row r="6" spans="1:11">
      <c r="E6" s="12"/>
    </row>
    <row r="7" spans="1:11">
      <c r="A7" s="186" t="s">
        <v>234</v>
      </c>
      <c r="B7" s="187">
        <v>2008</v>
      </c>
      <c r="C7" s="187">
        <v>2009</v>
      </c>
      <c r="D7" s="187">
        <v>2010</v>
      </c>
      <c r="E7" s="187">
        <v>2011</v>
      </c>
      <c r="F7" s="187">
        <v>2012</v>
      </c>
      <c r="G7" s="187">
        <v>2013</v>
      </c>
      <c r="H7" s="187">
        <v>2014</v>
      </c>
      <c r="I7" s="187">
        <v>2015</v>
      </c>
      <c r="J7" s="187">
        <v>2016</v>
      </c>
      <c r="K7" s="187">
        <v>2017</v>
      </c>
    </row>
    <row r="8" spans="1:11">
      <c r="A8" s="33" t="s">
        <v>87</v>
      </c>
      <c r="B8" s="36">
        <v>1414622.5998</v>
      </c>
      <c r="C8" s="36">
        <v>2037639.677724174</v>
      </c>
      <c r="D8" s="36">
        <v>2682789.5075251227</v>
      </c>
      <c r="E8" s="36">
        <v>2917749.7190824146</v>
      </c>
      <c r="F8" s="36">
        <v>2885886.5143818362</v>
      </c>
      <c r="G8" s="36">
        <v>2599069.3519712551</v>
      </c>
      <c r="H8" s="36">
        <v>1825852.0229200001</v>
      </c>
      <c r="I8" s="36">
        <v>1957001.2064799997</v>
      </c>
      <c r="J8" s="36">
        <f>'08.2 TRANSF. CANON'!J6+'08.3 REGALIAS MINERAS'!J7+'08.4 DER. VIGENCIA PENALIDAD'!J8</f>
        <v>1373251.1919199999</v>
      </c>
      <c r="K8" s="36">
        <f>'08.2 TRANSF. CANON'!K6+'08.3 REGALIAS MINERAS'!K7+'08.4 DER. VIGENCIA PENALIDAD'!K8</f>
        <v>10.16</v>
      </c>
    </row>
    <row r="9" spans="1:11">
      <c r="A9" s="33" t="s">
        <v>88</v>
      </c>
      <c r="B9" s="36">
        <v>1639695237.9955001</v>
      </c>
      <c r="C9" s="36">
        <v>1332321905.4593287</v>
      </c>
      <c r="D9" s="36">
        <v>864662329.54954934</v>
      </c>
      <c r="E9" s="36">
        <v>794731907.03502786</v>
      </c>
      <c r="F9" s="36">
        <v>770582075.2986815</v>
      </c>
      <c r="G9" s="36">
        <v>1015864460.7110069</v>
      </c>
      <c r="H9" s="36">
        <v>1019235893.7081801</v>
      </c>
      <c r="I9" s="36">
        <v>748108985.37879992</v>
      </c>
      <c r="J9" s="36">
        <f>'08.2 TRANSF. CANON'!J7+'08.3 REGALIAS MINERAS'!J8+'08.4 DER. VIGENCIA PENALIDAD'!J9</f>
        <v>394752163.71469998</v>
      </c>
      <c r="K9" s="36">
        <f>'08.2 TRANSF. CANON'!K7+'08.3 REGALIAS MINERAS'!K8+'08.4 DER. VIGENCIA PENALIDAD'!K9</f>
        <v>38565250.909999996</v>
      </c>
    </row>
    <row r="10" spans="1:11">
      <c r="A10" s="33" t="s">
        <v>89</v>
      </c>
      <c r="B10" s="36">
        <v>30546062.279300001</v>
      </c>
      <c r="C10" s="36">
        <v>32235283.902984001</v>
      </c>
      <c r="D10" s="36">
        <v>17362096.381994702</v>
      </c>
      <c r="E10" s="36">
        <v>7456590.0871504145</v>
      </c>
      <c r="F10" s="36">
        <v>10352473.908096461</v>
      </c>
      <c r="G10" s="36">
        <v>16258265.793091137</v>
      </c>
      <c r="H10" s="36">
        <v>23194328.631980002</v>
      </c>
      <c r="I10" s="36">
        <v>12359816.467359999</v>
      </c>
      <c r="J10" s="36">
        <f>'08.2 TRANSF. CANON'!J8+'08.3 REGALIAS MINERAS'!J9+'08.4 DER. VIGENCIA PENALIDAD'!J10</f>
        <v>19730625.682920001</v>
      </c>
      <c r="K10" s="36">
        <f>'08.2 TRANSF. CANON'!K8+'08.3 REGALIAS MINERAS'!K9+'08.4 DER. VIGENCIA PENALIDAD'!K10</f>
        <v>1854439.03</v>
      </c>
    </row>
    <row r="11" spans="1:11">
      <c r="A11" s="33" t="s">
        <v>90</v>
      </c>
      <c r="B11" s="36">
        <v>184005165.75759998</v>
      </c>
      <c r="C11" s="36">
        <v>501658386.51776475</v>
      </c>
      <c r="D11" s="36">
        <v>581694791.77875829</v>
      </c>
      <c r="E11" s="36">
        <v>412482426.79868722</v>
      </c>
      <c r="F11" s="36">
        <v>743425104.30328166</v>
      </c>
      <c r="G11" s="36">
        <v>834558660.0002594</v>
      </c>
      <c r="H11" s="36">
        <v>495471646.73208004</v>
      </c>
      <c r="I11" s="36">
        <v>465207945.24327993</v>
      </c>
      <c r="J11" s="36">
        <f>'08.2 TRANSF. CANON'!J9+'08.3 REGALIAS MINERAS'!J10+'08.4 DER. VIGENCIA PENALIDAD'!J11</f>
        <v>394947478.15228003</v>
      </c>
      <c r="K11" s="36">
        <f>'08.2 TRANSF. CANON'!K9+'08.3 REGALIAS MINERAS'!K10+'08.4 DER. VIGENCIA PENALIDAD'!K11</f>
        <v>56699505.439999998</v>
      </c>
    </row>
    <row r="12" spans="1:11">
      <c r="A12" s="33" t="s">
        <v>91</v>
      </c>
      <c r="B12" s="36">
        <v>28932163.848300003</v>
      </c>
      <c r="C12" s="36">
        <v>51057776.673486635</v>
      </c>
      <c r="D12" s="36">
        <v>20169722.284334257</v>
      </c>
      <c r="E12" s="36">
        <v>56291528.187267631</v>
      </c>
      <c r="F12" s="36">
        <v>93335995.644704983</v>
      </c>
      <c r="G12" s="36">
        <v>103933365.26069061</v>
      </c>
      <c r="H12" s="36">
        <v>35571156.517959997</v>
      </c>
      <c r="I12" s="36">
        <v>22621632.429839998</v>
      </c>
      <c r="J12" s="36">
        <f>'08.2 TRANSF. CANON'!J10+'08.3 REGALIAS MINERAS'!J11+'08.4 DER. VIGENCIA PENALIDAD'!J12</f>
        <v>39262720.947980002</v>
      </c>
      <c r="K12" s="36">
        <f>'08.2 TRANSF. CANON'!K10+'08.3 REGALIAS MINERAS'!K11+'08.4 DER. VIGENCIA PENALIDAD'!K12</f>
        <v>5437677.5999999996</v>
      </c>
    </row>
    <row r="13" spans="1:11">
      <c r="A13" s="33" t="s">
        <v>92</v>
      </c>
      <c r="B13" s="36">
        <v>595177993.87389994</v>
      </c>
      <c r="C13" s="36">
        <v>197276723.27377081</v>
      </c>
      <c r="D13" s="36">
        <v>256033968.55698672</v>
      </c>
      <c r="E13" s="36">
        <v>483863876.18651074</v>
      </c>
      <c r="F13" s="36">
        <v>522692115.35276073</v>
      </c>
      <c r="G13" s="36">
        <v>609316360.66507769</v>
      </c>
      <c r="H13" s="36">
        <v>629747254.67443991</v>
      </c>
      <c r="I13" s="36">
        <v>411623262.44224</v>
      </c>
      <c r="J13" s="36">
        <f>'08.2 TRANSF. CANON'!J11+'08.3 REGALIAS MINERAS'!J12+'08.4 DER. VIGENCIA PENALIDAD'!J13</f>
        <v>272687470.62797999</v>
      </c>
      <c r="K13" s="36">
        <f>'08.2 TRANSF. CANON'!K11+'08.3 REGALIAS MINERAS'!K12+'08.4 DER. VIGENCIA PENALIDAD'!K13</f>
        <v>12063474.859999999</v>
      </c>
    </row>
    <row r="14" spans="1:11">
      <c r="A14" s="33" t="s">
        <v>93</v>
      </c>
      <c r="B14" s="36">
        <v>10757.711800000001</v>
      </c>
      <c r="C14" s="36">
        <v>13186.780776316482</v>
      </c>
      <c r="D14" s="36">
        <v>11277.203526444284</v>
      </c>
      <c r="E14" s="36">
        <v>22442.175658171251</v>
      </c>
      <c r="F14" s="36">
        <v>5142.9157128230454</v>
      </c>
      <c r="G14" s="36">
        <v>8691.0249344109852</v>
      </c>
      <c r="H14" s="36">
        <v>17994.093239999998</v>
      </c>
      <c r="I14" s="36">
        <v>16281.536479999999</v>
      </c>
      <c r="J14" s="36">
        <f>'08.2 TRANSF. CANON'!J12+'08.3 REGALIAS MINERAS'!J13+'08.4 DER. VIGENCIA PENALIDAD'!J14</f>
        <v>28270.84852</v>
      </c>
      <c r="K14" s="36">
        <f>'08.2 TRANSF. CANON'!K12+'08.3 REGALIAS MINERAS'!K13+'08.4 DER. VIGENCIA PENALIDAD'!K14</f>
        <v>0</v>
      </c>
    </row>
    <row r="15" spans="1:11">
      <c r="A15" s="33" t="s">
        <v>94</v>
      </c>
      <c r="B15" s="36">
        <v>279368425.94409996</v>
      </c>
      <c r="C15" s="36">
        <v>250741998.31695116</v>
      </c>
      <c r="D15" s="36">
        <v>143603003.3838864</v>
      </c>
      <c r="E15" s="36">
        <v>130630809.76498613</v>
      </c>
      <c r="F15" s="36">
        <v>219739294.43000156</v>
      </c>
      <c r="G15" s="36">
        <v>396420696.80841982</v>
      </c>
      <c r="H15" s="36">
        <v>68682450.3002</v>
      </c>
      <c r="I15" s="36">
        <v>150877029.19295999</v>
      </c>
      <c r="J15" s="36">
        <f>'08.2 TRANSF. CANON'!J13+'08.3 REGALIAS MINERAS'!J14+'08.4 DER. VIGENCIA PENALIDAD'!J15</f>
        <v>170154211.23681998</v>
      </c>
      <c r="K15" s="36">
        <f>'08.2 TRANSF. CANON'!K13+'08.3 REGALIAS MINERAS'!K14+'08.4 DER. VIGENCIA PENALIDAD'!K15</f>
        <v>39990217.5</v>
      </c>
    </row>
    <row r="16" spans="1:11">
      <c r="A16" s="33" t="s">
        <v>95</v>
      </c>
      <c r="B16" s="36">
        <v>51113647.882200003</v>
      </c>
      <c r="C16" s="36">
        <v>67356765.200979695</v>
      </c>
      <c r="D16" s="36">
        <v>29419025.851064824</v>
      </c>
      <c r="E16" s="36">
        <v>22869908.83790103</v>
      </c>
      <c r="F16" s="36">
        <v>37913552.780751623</v>
      </c>
      <c r="G16" s="36">
        <v>33372077.099185344</v>
      </c>
      <c r="H16" s="36">
        <v>24907916.53678</v>
      </c>
      <c r="I16" s="36">
        <v>18203655.44184</v>
      </c>
      <c r="J16" s="36">
        <f>'08.2 TRANSF. CANON'!J14+'08.3 REGALIAS MINERAS'!J15+'08.4 DER. VIGENCIA PENALIDAD'!J16</f>
        <v>14567775.768659998</v>
      </c>
      <c r="K16" s="36">
        <f>'08.2 TRANSF. CANON'!K14+'08.3 REGALIAS MINERAS'!K15+'08.4 DER. VIGENCIA PENALIDAD'!K16</f>
        <v>1229604.99</v>
      </c>
    </row>
    <row r="17" spans="1:11">
      <c r="A17" s="33" t="s">
        <v>96</v>
      </c>
      <c r="B17" s="36">
        <v>15389907.5494</v>
      </c>
      <c r="C17" s="36">
        <v>12124101.277941577</v>
      </c>
      <c r="D17" s="36">
        <v>4938485.7320551425</v>
      </c>
      <c r="E17" s="36">
        <v>4586447.4102538563</v>
      </c>
      <c r="F17" s="36">
        <v>8485729.9313526191</v>
      </c>
      <c r="G17" s="36">
        <v>7778782.4031547066</v>
      </c>
      <c r="H17" s="36">
        <v>5030770.7491999995</v>
      </c>
      <c r="I17" s="36">
        <v>4481267.1912000002</v>
      </c>
      <c r="J17" s="36">
        <f>'08.2 TRANSF. CANON'!J15+'08.3 REGALIAS MINERAS'!J16+'08.4 DER. VIGENCIA PENALIDAD'!J17</f>
        <v>5151427.9238400003</v>
      </c>
      <c r="K17" s="36">
        <f>'08.2 TRANSF. CANON'!K15+'08.3 REGALIAS MINERAS'!K16+'08.4 DER. VIGENCIA PENALIDAD'!K17</f>
        <v>664112.41999999993</v>
      </c>
    </row>
    <row r="18" spans="1:11">
      <c r="A18" s="33" t="s">
        <v>97</v>
      </c>
      <c r="B18" s="36">
        <v>76905707.542599991</v>
      </c>
      <c r="C18" s="36">
        <v>83369188.034479722</v>
      </c>
      <c r="D18" s="36">
        <v>121588575.0359932</v>
      </c>
      <c r="E18" s="36">
        <v>83859562.307208538</v>
      </c>
      <c r="F18" s="36">
        <v>235060437.44280097</v>
      </c>
      <c r="G18" s="36">
        <v>401195537.72356755</v>
      </c>
      <c r="H18" s="36">
        <v>230490249.6651406</v>
      </c>
      <c r="I18" s="36">
        <v>288055484.15719998</v>
      </c>
      <c r="J18" s="36">
        <f>'08.2 TRANSF. CANON'!J16+'08.3 REGALIAS MINERAS'!J17+'08.4 DER. VIGENCIA PENALIDAD'!J18</f>
        <v>73043652.352120012</v>
      </c>
      <c r="K18" s="36">
        <f>'08.2 TRANSF. CANON'!K16+'08.3 REGALIAS MINERAS'!K17+'08.4 DER. VIGENCIA PENALIDAD'!K18</f>
        <v>2665117.54</v>
      </c>
    </row>
    <row r="19" spans="1:11">
      <c r="A19" s="33" t="s">
        <v>98</v>
      </c>
      <c r="B19" s="36">
        <v>155947579.30630001</v>
      </c>
      <c r="C19" s="36">
        <v>155734539.65298778</v>
      </c>
      <c r="D19" s="36">
        <v>63676951.813635752</v>
      </c>
      <c r="E19" s="36">
        <v>104704001.50625034</v>
      </c>
      <c r="F19" s="36">
        <v>136496760.66062248</v>
      </c>
      <c r="G19" s="36">
        <v>129925948.67495766</v>
      </c>
      <c r="H19" s="36">
        <v>93695808.049779996</v>
      </c>
      <c r="I19" s="36">
        <v>45498783.514799997</v>
      </c>
      <c r="J19" s="36">
        <f>'08.2 TRANSF. CANON'!J17+'08.3 REGALIAS MINERAS'!J18+'08.4 DER. VIGENCIA PENALIDAD'!J19</f>
        <v>60198574.465619989</v>
      </c>
      <c r="K19" s="36">
        <f>'08.2 TRANSF. CANON'!K17+'08.3 REGALIAS MINERAS'!K18+'08.4 DER. VIGENCIA PENALIDAD'!K19</f>
        <v>7560983.04</v>
      </c>
    </row>
    <row r="20" spans="1:11">
      <c r="A20" s="33" t="s">
        <v>99</v>
      </c>
      <c r="B20" s="36">
        <v>308331506.80979997</v>
      </c>
      <c r="C20" s="36">
        <v>298011458.98555273</v>
      </c>
      <c r="D20" s="36">
        <v>408525372.08038211</v>
      </c>
      <c r="E20" s="36">
        <v>475092520.04335213</v>
      </c>
      <c r="F20" s="36">
        <v>533515484.93588352</v>
      </c>
      <c r="G20" s="36">
        <v>607324121.99845195</v>
      </c>
      <c r="H20" s="36">
        <v>601975758.16471994</v>
      </c>
      <c r="I20" s="36">
        <v>408796725.38536</v>
      </c>
      <c r="J20" s="36">
        <f>'08.2 TRANSF. CANON'!J18+'08.3 REGALIAS MINERAS'!J19+'08.4 DER. VIGENCIA PENALIDAD'!J20</f>
        <v>308383662.79159123</v>
      </c>
      <c r="K20" s="36">
        <f>'08.2 TRANSF. CANON'!K18+'08.3 REGALIAS MINERAS'!K19+'08.4 DER. VIGENCIA PENALIDAD'!K20</f>
        <v>14623244.760000002</v>
      </c>
    </row>
    <row r="21" spans="1:11">
      <c r="A21" s="33" t="s">
        <v>100</v>
      </c>
      <c r="B21" s="36">
        <v>599083.25780000002</v>
      </c>
      <c r="C21" s="36">
        <v>1059665.7928002398</v>
      </c>
      <c r="D21" s="36">
        <v>1697802.6951710866</v>
      </c>
      <c r="E21" s="36">
        <v>1663173.2381679008</v>
      </c>
      <c r="F21" s="36">
        <v>2417239.194722211</v>
      </c>
      <c r="G21" s="36">
        <v>2208583.4198764423</v>
      </c>
      <c r="H21" s="36">
        <v>1739908.2035400001</v>
      </c>
      <c r="I21" s="36">
        <v>2045578.206</v>
      </c>
      <c r="J21" s="36">
        <f>'08.2 TRANSF. CANON'!J19+'08.3 REGALIAS MINERAS'!J20+'08.4 DER. VIGENCIA PENALIDAD'!J21</f>
        <v>2956079.3645800003</v>
      </c>
      <c r="K21" s="36">
        <f>'08.2 TRANSF. CANON'!K19+'08.3 REGALIAS MINERAS'!K20+'08.4 DER. VIGENCIA PENALIDAD'!K21</f>
        <v>0</v>
      </c>
    </row>
    <row r="22" spans="1:11">
      <c r="A22" s="33" t="s">
        <v>101</v>
      </c>
      <c r="B22" s="36">
        <v>251909596.25</v>
      </c>
      <c r="C22" s="36">
        <v>233783431.72630557</v>
      </c>
      <c r="D22" s="36">
        <v>95008445.068673864</v>
      </c>
      <c r="E22" s="36">
        <v>117783126.9414579</v>
      </c>
      <c r="F22" s="36">
        <v>186330859.10603899</v>
      </c>
      <c r="G22" s="36">
        <v>199901479.13317117</v>
      </c>
      <c r="H22" s="36">
        <v>145750026.01084</v>
      </c>
      <c r="I22" s="36">
        <v>91464145.697760001</v>
      </c>
      <c r="J22" s="36">
        <f>'08.2 TRANSF. CANON'!J20+'08.3 REGALIAS MINERAS'!J21+'08.4 DER. VIGENCIA PENALIDAD'!J22</f>
        <v>84764873.043100014</v>
      </c>
      <c r="K22" s="36">
        <f>'08.2 TRANSF. CANON'!K20+'08.3 REGALIAS MINERAS'!K21+'08.4 DER. VIGENCIA PENALIDAD'!K22</f>
        <v>9544988.6400000006</v>
      </c>
    </row>
    <row r="23" spans="1:11">
      <c r="A23" s="33" t="s">
        <v>102</v>
      </c>
      <c r="B23" s="36">
        <v>214350.89860000001</v>
      </c>
      <c r="C23" s="36">
        <v>418151.15014961758</v>
      </c>
      <c r="D23" s="36">
        <v>477062.15524675179</v>
      </c>
      <c r="E23" s="36">
        <v>114580.23345233868</v>
      </c>
      <c r="F23" s="36">
        <v>488981.38280839717</v>
      </c>
      <c r="G23" s="36">
        <v>589887.75891903555</v>
      </c>
      <c r="H23" s="36">
        <v>414056.74178000004</v>
      </c>
      <c r="I23" s="36">
        <v>465466.93167999998</v>
      </c>
      <c r="J23" s="36">
        <f>'08.2 TRANSF. CANON'!J21+'08.3 REGALIAS MINERAS'!J22+'08.4 DER. VIGENCIA PENALIDAD'!J23</f>
        <v>109585.3505</v>
      </c>
      <c r="K23" s="36">
        <f>'08.2 TRANSF. CANON'!K21+'08.3 REGALIAS MINERAS'!K22+'08.4 DER. VIGENCIA PENALIDAD'!K23</f>
        <v>0</v>
      </c>
    </row>
    <row r="24" spans="1:11">
      <c r="A24" s="33" t="s">
        <v>103</v>
      </c>
      <c r="B24" s="36">
        <v>1453939.7741999999</v>
      </c>
      <c r="C24" s="36">
        <v>1551357.1201049828</v>
      </c>
      <c r="D24" s="36">
        <v>1859395.4470035345</v>
      </c>
      <c r="E24" s="36">
        <v>1986445.1567431935</v>
      </c>
      <c r="F24" s="36">
        <v>2207435.8189031449</v>
      </c>
      <c r="G24" s="36">
        <v>3050291.1766951731</v>
      </c>
      <c r="H24" s="36">
        <v>5120161.9310600003</v>
      </c>
      <c r="I24" s="36">
        <v>4484740.0181599995</v>
      </c>
      <c r="J24" s="36">
        <f>'08.2 TRANSF. CANON'!J22+'08.3 REGALIAS MINERAS'!J23+'08.4 DER. VIGENCIA PENALIDAD'!J24</f>
        <v>6887044.1241799993</v>
      </c>
      <c r="K24" s="36">
        <f>'08.2 TRANSF. CANON'!K22+'08.3 REGALIAS MINERAS'!K23+'08.4 DER. VIGENCIA PENALIDAD'!K24</f>
        <v>0</v>
      </c>
    </row>
    <row r="25" spans="1:11">
      <c r="A25" s="33" t="s">
        <v>104</v>
      </c>
      <c r="B25" s="36">
        <v>586127658.2802</v>
      </c>
      <c r="C25" s="36">
        <v>319895057.51610309</v>
      </c>
      <c r="D25" s="36">
        <v>446120182.9646666</v>
      </c>
      <c r="E25" s="36">
        <v>345257084.74441558</v>
      </c>
      <c r="F25" s="36">
        <v>500118580.71051222</v>
      </c>
      <c r="G25" s="36">
        <v>421321618.06921977</v>
      </c>
      <c r="H25" s="36">
        <v>362196812.37268001</v>
      </c>
      <c r="I25" s="36">
        <v>303773208.22975999</v>
      </c>
      <c r="J25" s="36">
        <f>'08.2 TRANSF. CANON'!J23+'08.3 REGALIAS MINERAS'!J24+'08.4 DER. VIGENCIA PENALIDAD'!J25</f>
        <v>225691246.72562</v>
      </c>
      <c r="K25" s="36">
        <f>'08.2 TRANSF. CANON'!K23+'08.3 REGALIAS MINERAS'!K24+'08.4 DER. VIGENCIA PENALIDAD'!K25</f>
        <v>7292966.0499999998</v>
      </c>
    </row>
    <row r="26" spans="1:11">
      <c r="A26" s="33" t="s">
        <v>105</v>
      </c>
      <c r="B26" s="36">
        <v>451362728.24669999</v>
      </c>
      <c r="C26" s="36">
        <v>438974377.01479346</v>
      </c>
      <c r="D26" s="36">
        <v>147895217.47337314</v>
      </c>
      <c r="E26" s="36">
        <v>206278602.87626642</v>
      </c>
      <c r="F26" s="36">
        <v>261270046.13078004</v>
      </c>
      <c r="G26" s="36">
        <v>227450185.27691138</v>
      </c>
      <c r="H26" s="36">
        <v>128872727.13410001</v>
      </c>
      <c r="I26" s="36">
        <v>85954084.441439986</v>
      </c>
      <c r="J26" s="36">
        <f>'08.2 TRANSF. CANON'!J24+'08.3 REGALIAS MINERAS'!J25+'08.4 DER. VIGENCIA PENALIDAD'!J26</f>
        <v>41926134.950420007</v>
      </c>
      <c r="K26" s="36">
        <f>'08.2 TRANSF. CANON'!K24+'08.3 REGALIAS MINERAS'!K25+'08.4 DER. VIGENCIA PENALIDAD'!K26</f>
        <v>6545935.9199999999</v>
      </c>
    </row>
    <row r="27" spans="1:11">
      <c r="A27" s="33" t="s">
        <v>106</v>
      </c>
      <c r="B27" s="36">
        <v>3687658.5786000001</v>
      </c>
      <c r="C27" s="36">
        <v>5412573.3953502765</v>
      </c>
      <c r="D27" s="36">
        <v>5377922.3562381808</v>
      </c>
      <c r="E27" s="36">
        <v>5306423.1324795112</v>
      </c>
      <c r="F27" s="36">
        <v>5455625.2764978996</v>
      </c>
      <c r="G27" s="36">
        <v>6632227.9950636607</v>
      </c>
      <c r="H27" s="36">
        <v>12665687.461540002</v>
      </c>
      <c r="I27" s="36">
        <v>11693265.65992</v>
      </c>
      <c r="J27" s="36">
        <f>'08.2 TRANSF. CANON'!J25+'08.3 REGALIAS MINERAS'!J26+'08.4 DER. VIGENCIA PENALIDAD'!J27</f>
        <v>39489131.707500003</v>
      </c>
      <c r="K27" s="36">
        <f>'08.2 TRANSF. CANON'!K25+'08.3 REGALIAS MINERAS'!K26+'08.4 DER. VIGENCIA PENALIDAD'!K27</f>
        <v>112627.42</v>
      </c>
    </row>
    <row r="28" spans="1:11">
      <c r="A28" s="33" t="s">
        <v>107</v>
      </c>
      <c r="B28" s="36">
        <v>187761005.57690001</v>
      </c>
      <c r="C28" s="36">
        <v>241942667.53183195</v>
      </c>
      <c r="D28" s="36">
        <v>293447473.11829656</v>
      </c>
      <c r="E28" s="36">
        <v>260812911.4911198</v>
      </c>
      <c r="F28" s="36">
        <v>397361014.50526154</v>
      </c>
      <c r="G28" s="36">
        <v>377115469.72351629</v>
      </c>
      <c r="H28" s="36">
        <v>275624663.42460001</v>
      </c>
      <c r="I28" s="36">
        <v>237485100.12136</v>
      </c>
      <c r="J28" s="36">
        <f>'08.2 TRANSF. CANON'!J26+'08.3 REGALIAS MINERAS'!J27+'08.4 DER. VIGENCIA PENALIDAD'!J28</f>
        <v>119964808.93937999</v>
      </c>
      <c r="K28" s="36">
        <f>'08.2 TRANSF. CANON'!K26+'08.3 REGALIAS MINERAS'!K27+'08.4 DER. VIGENCIA PENALIDAD'!K28</f>
        <v>7971477.7199999997</v>
      </c>
    </row>
    <row r="29" spans="1:11">
      <c r="A29" s="33" t="s">
        <v>108</v>
      </c>
      <c r="B29" s="36">
        <v>1132844.8647</v>
      </c>
      <c r="C29" s="36">
        <v>1527023.8140482651</v>
      </c>
      <c r="D29" s="36">
        <v>1192003.3957302771</v>
      </c>
      <c r="E29" s="36">
        <v>1383843.2131051037</v>
      </c>
      <c r="F29" s="36">
        <v>1561706.4410984239</v>
      </c>
      <c r="G29" s="36">
        <v>2013543.8280217585</v>
      </c>
      <c r="H29" s="36">
        <v>1576367.9918800001</v>
      </c>
      <c r="I29" s="36">
        <v>3115735.1436799997</v>
      </c>
      <c r="J29" s="36">
        <f>'08.2 TRANSF. CANON'!J27+'08.3 REGALIAS MINERAS'!J28+'08.4 DER. VIGENCIA PENALIDAD'!J29</f>
        <v>2607524.4035200002</v>
      </c>
      <c r="K29" s="36">
        <f>'08.2 TRANSF. CANON'!K27+'08.3 REGALIAS MINERAS'!K28+'08.4 DER. VIGENCIA PENALIDAD'!K29</f>
        <v>49843.69</v>
      </c>
    </row>
    <row r="30" spans="1:11">
      <c r="A30" s="33" t="s">
        <v>109</v>
      </c>
      <c r="B30" s="36">
        <v>881815168.60259998</v>
      </c>
      <c r="C30" s="36">
        <v>799467984.10479236</v>
      </c>
      <c r="D30" s="36">
        <v>351246840.4315868</v>
      </c>
      <c r="E30" s="36">
        <v>278801911.78170145</v>
      </c>
      <c r="F30" s="36">
        <v>459989093.80042839</v>
      </c>
      <c r="G30" s="36">
        <v>386564323.60621232</v>
      </c>
      <c r="H30" s="36">
        <v>304535228.34421998</v>
      </c>
      <c r="I30" s="36">
        <v>279236762.76184005</v>
      </c>
      <c r="J30" s="36">
        <f>'08.2 TRANSF. CANON'!J28+'08.3 REGALIAS MINERAS'!J29+'08.4 DER. VIGENCIA PENALIDAD'!J30</f>
        <v>213155019.74926001</v>
      </c>
      <c r="K30" s="36">
        <f>'08.2 TRANSF. CANON'!K28+'08.3 REGALIAS MINERAS'!K29+'08.4 DER. VIGENCIA PENALIDAD'!K30</f>
        <v>8278766.1500000004</v>
      </c>
    </row>
    <row r="31" spans="1:11">
      <c r="A31" s="33" t="s">
        <v>110</v>
      </c>
      <c r="B31" s="36">
        <v>10809.351299999998</v>
      </c>
      <c r="C31" s="36">
        <v>11310.414307878293</v>
      </c>
      <c r="D31" s="36">
        <v>12014.912377266814</v>
      </c>
      <c r="E31" s="36">
        <v>19463.666679419461</v>
      </c>
      <c r="F31" s="36">
        <v>19455.877442696172</v>
      </c>
      <c r="G31" s="36">
        <v>43553.030509609976</v>
      </c>
      <c r="H31" s="36">
        <v>55096.25740000001</v>
      </c>
      <c r="I31" s="36">
        <v>56406.394079999998</v>
      </c>
      <c r="J31" s="36">
        <f>'08.2 TRANSF. CANON'!J29+'08.3 REGALIAS MINERAS'!J30+'08.4 DER. VIGENCIA PENALIDAD'!J31</f>
        <v>65519.100000000006</v>
      </c>
      <c r="K31" s="36">
        <f>'08.2 TRANSF. CANON'!K29+'08.3 REGALIAS MINERAS'!K30+'08.4 DER. VIGENCIA PENALIDAD'!K31</f>
        <v>0</v>
      </c>
    </row>
    <row r="32" spans="1:11">
      <c r="A32" s="33" t="s">
        <v>111</v>
      </c>
      <c r="B32" s="36">
        <v>92841.375</v>
      </c>
      <c r="C32" s="36">
        <v>28699.609274904571</v>
      </c>
      <c r="D32" s="36">
        <v>25915.892184152653</v>
      </c>
      <c r="E32" s="36">
        <v>46904.923492221176</v>
      </c>
      <c r="F32" s="36">
        <v>35251.343504267919</v>
      </c>
      <c r="G32" s="36">
        <v>74048.562939078285</v>
      </c>
      <c r="H32" s="36">
        <v>37294.849779999997</v>
      </c>
      <c r="I32" s="36">
        <v>40275</v>
      </c>
      <c r="J32" s="36">
        <f>'08.2 TRANSF. CANON'!J30+'08.3 REGALIAS MINERAS'!J31+'08.4 DER. VIGENCIA PENALIDAD'!J32</f>
        <v>21688.921420000002</v>
      </c>
      <c r="K32" s="36">
        <f>'08.2 TRANSF. CANON'!K30+'08.3 REGALIAS MINERAS'!K31+'08.4 DER. VIGENCIA PENALIDAD'!K32</f>
        <v>0</v>
      </c>
    </row>
    <row r="33" spans="1:11">
      <c r="A33" s="33"/>
      <c r="B33" s="36"/>
      <c r="C33" s="36"/>
      <c r="D33" s="36"/>
      <c r="E33" s="36"/>
      <c r="F33" s="36"/>
      <c r="G33" s="36"/>
      <c r="H33" s="36"/>
      <c r="I33" s="10"/>
      <c r="J33" s="10"/>
      <c r="K33" s="10"/>
    </row>
    <row r="34" spans="1:11">
      <c r="A34" s="35" t="s">
        <v>112</v>
      </c>
      <c r="B34" s="37">
        <f t="shared" ref="B34:H34" si="0">SUM(B8:B32)</f>
        <v>5733006464.1572008</v>
      </c>
      <c r="C34" s="37">
        <f t="shared" si="0"/>
        <v>5028011252.9445906</v>
      </c>
      <c r="D34" s="37">
        <f t="shared" si="0"/>
        <v>3858728665.0702405</v>
      </c>
      <c r="E34" s="37">
        <f t="shared" si="0"/>
        <v>3798964241.4584179</v>
      </c>
      <c r="F34" s="37">
        <f t="shared" si="0"/>
        <v>5131745343.7070303</v>
      </c>
      <c r="G34" s="37">
        <f t="shared" si="0"/>
        <v>5785521249.0958252</v>
      </c>
      <c r="H34" s="37">
        <f t="shared" si="0"/>
        <v>4468435110.5700397</v>
      </c>
      <c r="I34" s="37">
        <f>SUM(I8:I32)</f>
        <v>3597622638.1935205</v>
      </c>
      <c r="J34" s="37">
        <f>SUM(J8:J32)</f>
        <v>2491919942.0844316</v>
      </c>
      <c r="K34" s="37">
        <f>SUM(K8:K32)</f>
        <v>221150243.83999997</v>
      </c>
    </row>
    <row r="35" spans="1:11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41" spans="1:11">
      <c r="A41" s="5" t="s">
        <v>114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53" customFormat="1">
      <c r="A42" s="50" t="s">
        <v>153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4" spans="1:11">
      <c r="A44" s="11" t="s">
        <v>143</v>
      </c>
    </row>
    <row r="45" spans="1:11">
      <c r="A45" s="10" t="s">
        <v>115</v>
      </c>
    </row>
    <row r="47" spans="1:11">
      <c r="A47" s="11" t="s">
        <v>140</v>
      </c>
    </row>
    <row r="48" spans="1:11">
      <c r="A48" s="10" t="s">
        <v>116</v>
      </c>
    </row>
    <row r="50" spans="1:1">
      <c r="A50" s="10" t="s">
        <v>121</v>
      </c>
    </row>
    <row r="52" spans="1:1">
      <c r="A52" s="11" t="s">
        <v>154</v>
      </c>
    </row>
    <row r="53" spans="1:1">
      <c r="A53" s="10" t="s">
        <v>284</v>
      </c>
    </row>
  </sheetData>
  <pageMargins left="0.7" right="0.7" top="0.75" bottom="0.75" header="0.3" footer="0.3"/>
  <pageSetup scale="56" orientation="landscape" r:id="rId1"/>
  <ignoredErrors>
    <ignoredError sqref="B34:I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01 MACRO</vt:lpstr>
      <vt:lpstr>02.1 PRODUCCION</vt:lpstr>
      <vt:lpstr>02.2 PRODUCCION EMPRESAS</vt:lpstr>
      <vt:lpstr>02.3 PRODUCCION REGIONES</vt:lpstr>
      <vt:lpstr>03.1 EXPORTACIONES MINERAS</vt:lpstr>
      <vt:lpstr>03.2 PARTICP. EXPORTACIONES</vt:lpstr>
      <vt:lpstr>03.3 PRODUCTOS EXPORTACIONES</vt:lpstr>
      <vt:lpstr>04 PRECIOS</vt:lpstr>
      <vt:lpstr>08.1 TRANSF. REGIONES</vt:lpstr>
      <vt:lpstr>08.2 TRANSF. CANON</vt:lpstr>
      <vt:lpstr>08.3 REGALIAS MINERAS</vt:lpstr>
      <vt:lpstr>08.4 DER. VIGENCIA PENALIDAD</vt:lpstr>
      <vt:lpstr>NUEVO REGIMEN TRIBUTARIO</vt:lpstr>
      <vt:lpstr>10 AREAS RESTRINGIDAS</vt:lpstr>
      <vt:lpstr>SALDO IED por SECTOR</vt:lpstr>
      <vt:lpstr>CATASTRO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Abanto Leon Carlos</cp:lastModifiedBy>
  <cp:lastPrinted>2016-05-30T15:59:47Z</cp:lastPrinted>
  <dcterms:created xsi:type="dcterms:W3CDTF">2014-07-07T20:10:18Z</dcterms:created>
  <dcterms:modified xsi:type="dcterms:W3CDTF">2017-03-28T12:53:27Z</dcterms:modified>
</cp:coreProperties>
</file>