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76" yWindow="3264" windowWidth="11472" windowHeight="7248" tabRatio="517" activeTab="1"/>
  </bookViews>
  <sheets>
    <sheet name="01 MACRO" sheetId="23" r:id="rId1"/>
    <sheet name="02.1 PRODUCCION" sheetId="24" r:id="rId2"/>
    <sheet name="02.2 PRODUCCION EMPRESAS" sheetId="25" r:id="rId3"/>
    <sheet name="02.3 PRODUCCION REGIONES" sheetId="10" r:id="rId4"/>
    <sheet name="03.1 EXPORTACIONES MINERAS" sheetId="3" r:id="rId5"/>
    <sheet name="03.2 PARTICP. EXPORTACIONES" sheetId="11" r:id="rId6"/>
    <sheet name="03.3 PRODUCTOS EXPORTACIONES" sheetId="35" r:id="rId7"/>
    <sheet name="04 PRECIOS" sheetId="4" r:id="rId8"/>
    <sheet name="08.1 TRANSF. REGIONES" sheetId="15" r:id="rId9"/>
    <sheet name="08.2 TRANSF. CANON" sheetId="16" r:id="rId10"/>
    <sheet name="08.3 REGALIAS MINERAS" sheetId="17" r:id="rId11"/>
    <sheet name="08.4 DER. VIGENCIA PENALIDAD" sheetId="18" r:id="rId12"/>
    <sheet name="NUEVO REGIMEN TRIBUTARIO" sheetId="33" r:id="rId13"/>
    <sheet name="ACTIVIDAD MINERA HISTORICO" sheetId="36" r:id="rId14"/>
    <sheet name="10 AREAS RESTRINGIDAS" sheetId="19" r:id="rId15"/>
    <sheet name="SALDO IED por SECTOR" sheetId="32" state="hidden" r:id="rId16"/>
    <sheet name="CATASTRO" sheetId="34" r:id="rId17"/>
  </sheets>
  <calcPr calcId="145621"/>
</workbook>
</file>

<file path=xl/calcChain.xml><?xml version="1.0" encoding="utf-8"?>
<calcChain xmlns="http://schemas.openxmlformats.org/spreadsheetml/2006/main">
  <c r="D31" i="19" l="1"/>
  <c r="D32" i="19"/>
  <c r="D33" i="19"/>
  <c r="D34" i="19"/>
  <c r="D35" i="19"/>
  <c r="D36" i="19"/>
  <c r="D37" i="19"/>
  <c r="D38" i="19"/>
  <c r="H91" i="33"/>
  <c r="G91" i="33"/>
  <c r="F91" i="33"/>
  <c r="E91" i="33"/>
  <c r="D91" i="33"/>
  <c r="G89" i="33"/>
  <c r="F89" i="33"/>
  <c r="E89" i="33"/>
  <c r="D89" i="33"/>
  <c r="H89" i="33"/>
  <c r="H77" i="33"/>
  <c r="E107" i="10" l="1"/>
  <c r="E80" i="25"/>
  <c r="E14" i="10"/>
  <c r="E13" i="10"/>
  <c r="E13" i="25"/>
  <c r="I38" i="24" l="1"/>
  <c r="H38" i="24"/>
  <c r="G38" i="24"/>
  <c r="F38" i="24"/>
  <c r="E38" i="24"/>
  <c r="D38" i="24"/>
  <c r="C38" i="24"/>
  <c r="B38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59" i="3" s="1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F24" i="11"/>
  <c r="G24" i="11"/>
  <c r="H24" i="11"/>
  <c r="I24" i="11"/>
  <c r="J24" i="11"/>
  <c r="K24" i="11"/>
  <c r="L24" i="11"/>
  <c r="L26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E59" i="3" l="1"/>
  <c r="C16" i="36"/>
  <c r="B16" i="36"/>
  <c r="G76" i="33"/>
  <c r="F76" i="33"/>
  <c r="E76" i="33"/>
  <c r="H75" i="33"/>
  <c r="D76" i="33"/>
  <c r="F55" i="3" l="1"/>
  <c r="F56" i="3"/>
  <c r="B95" i="10" l="1"/>
  <c r="C95" i="10"/>
  <c r="C94" i="10" s="1"/>
  <c r="B26" i="1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0" i="24" l="1"/>
  <c r="I32" i="24"/>
  <c r="I23" i="24"/>
  <c r="E78" i="25"/>
  <c r="E77" i="25"/>
  <c r="E76" i="25"/>
  <c r="C75" i="25"/>
  <c r="B75" i="25"/>
  <c r="E105" i="10"/>
  <c r="E104" i="10"/>
  <c r="E103" i="10"/>
  <c r="E102" i="10"/>
  <c r="C101" i="10"/>
  <c r="B101" i="10"/>
  <c r="H32" i="24"/>
  <c r="G32" i="24"/>
  <c r="F32" i="24"/>
  <c r="E32" i="24"/>
  <c r="D32" i="24"/>
  <c r="C32" i="24"/>
  <c r="B32" i="24"/>
  <c r="H23" i="24"/>
  <c r="G23" i="24"/>
  <c r="F23" i="24"/>
  <c r="E23" i="24"/>
  <c r="D23" i="24"/>
  <c r="C23" i="24"/>
  <c r="B23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K26" i="11" l="1"/>
  <c r="J26" i="11"/>
  <c r="I26" i="11"/>
  <c r="H26" i="11"/>
  <c r="G26" i="11"/>
  <c r="F26" i="11"/>
  <c r="E26" i="11"/>
  <c r="D26" i="11"/>
  <c r="C26" i="11"/>
  <c r="M26" i="11"/>
  <c r="N26" i="11" s="1"/>
  <c r="B22" i="35"/>
  <c r="B21" i="35"/>
  <c r="B20" i="35"/>
  <c r="A22" i="35"/>
  <c r="A21" i="35"/>
  <c r="A20" i="35"/>
  <c r="F44" i="35"/>
  <c r="F20" i="35"/>
  <c r="B17" i="35"/>
  <c r="B16" i="35"/>
  <c r="B15" i="35"/>
  <c r="B14" i="35"/>
  <c r="B13" i="35"/>
  <c r="B12" i="35"/>
  <c r="B11" i="35"/>
  <c r="B10" i="35"/>
  <c r="B9" i="35"/>
  <c r="B36" i="35" l="1"/>
  <c r="B40" i="35"/>
  <c r="B33" i="35"/>
  <c r="B37" i="35"/>
  <c r="B41" i="35"/>
  <c r="B34" i="35"/>
  <c r="B38" i="35"/>
  <c r="B35" i="35"/>
  <c r="B39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M24" i="11"/>
  <c r="B44" i="35" l="1"/>
  <c r="N24" i="11"/>
  <c r="O19" i="11"/>
  <c r="O12" i="11"/>
  <c r="O16" i="11"/>
  <c r="O20" i="11"/>
  <c r="O9" i="11"/>
  <c r="O13" i="11"/>
  <c r="O17" i="11"/>
  <c r="O21" i="11"/>
  <c r="O10" i="11"/>
  <c r="O14" i="11"/>
  <c r="O18" i="11"/>
  <c r="O11" i="11"/>
  <c r="O15" i="11"/>
  <c r="H73" i="33"/>
  <c r="C35" i="35" l="1"/>
  <c r="C41" i="35"/>
  <c r="C38" i="35"/>
  <c r="C34" i="35"/>
  <c r="C33" i="35"/>
  <c r="C36" i="35"/>
  <c r="C39" i="35"/>
  <c r="C37" i="35"/>
  <c r="C40" i="35"/>
  <c r="O26" i="11"/>
  <c r="P12" i="11"/>
  <c r="P13" i="11" s="1"/>
  <c r="H71" i="33" l="1"/>
  <c r="B62" i="25" l="1"/>
  <c r="C62" i="25"/>
  <c r="H70" i="33" l="1"/>
  <c r="E43" i="10"/>
  <c r="Z68" i="3" l="1"/>
  <c r="Y68" i="3"/>
  <c r="Q68" i="3"/>
  <c r="P68" i="3"/>
  <c r="O68" i="3"/>
  <c r="N68" i="3"/>
  <c r="M68" i="3"/>
  <c r="L68" i="3"/>
  <c r="K68" i="3"/>
  <c r="J68" i="3"/>
  <c r="I68" i="3"/>
  <c r="H68" i="3"/>
  <c r="G68" i="3"/>
  <c r="F68" i="3"/>
  <c r="E15" i="25"/>
  <c r="C17" i="19" l="1"/>
  <c r="H69" i="33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A40" i="3"/>
  <c r="AA38" i="3"/>
  <c r="AA37" i="3"/>
  <c r="AA36" i="3"/>
  <c r="AA30" i="3"/>
  <c r="AA29" i="3"/>
  <c r="AA28" i="3"/>
  <c r="AA34" i="3"/>
  <c r="AA33" i="3"/>
  <c r="AA32" i="3"/>
  <c r="AA26" i="3"/>
  <c r="AA25" i="3"/>
  <c r="AA24" i="3"/>
  <c r="AA22" i="3"/>
  <c r="AA21" i="3"/>
  <c r="AA20" i="3"/>
  <c r="AA18" i="3"/>
  <c r="AA17" i="3"/>
  <c r="AA16" i="3"/>
  <c r="AA14" i="3"/>
  <c r="AA13" i="3"/>
  <c r="AA12" i="3"/>
  <c r="AA10" i="3"/>
  <c r="AA9" i="3"/>
  <c r="AA8" i="3"/>
  <c r="H76" i="33" l="1"/>
  <c r="E92" i="25"/>
  <c r="E89" i="25"/>
  <c r="E91" i="25"/>
  <c r="E98" i="10"/>
  <c r="E97" i="10"/>
  <c r="E88" i="25" l="1"/>
  <c r="E94" i="10"/>
  <c r="E68" i="25"/>
  <c r="E45" i="10"/>
  <c r="E44" i="10"/>
  <c r="N42" i="3" l="1"/>
  <c r="M42" i="3"/>
  <c r="E77" i="10" l="1"/>
  <c r="E36" i="10"/>
  <c r="E35" i="10"/>
  <c r="E17" i="25"/>
  <c r="E19" i="25"/>
  <c r="I7" i="23"/>
  <c r="I8" i="23"/>
  <c r="E38" i="10" l="1"/>
  <c r="E34" i="10"/>
  <c r="E18" i="25"/>
  <c r="E16" i="25"/>
  <c r="I6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K69" i="3"/>
  <c r="J69" i="3"/>
  <c r="I69" i="3"/>
  <c r="H69" i="3"/>
  <c r="G69" i="3"/>
  <c r="F69" i="3"/>
  <c r="C69" i="3"/>
  <c r="B69" i="3"/>
  <c r="X68" i="3"/>
  <c r="W68" i="3"/>
  <c r="V68" i="3"/>
  <c r="U68" i="3"/>
  <c r="T68" i="3"/>
  <c r="S68" i="3"/>
  <c r="R68" i="3"/>
  <c r="C68" i="3"/>
  <c r="B68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K67" i="3"/>
  <c r="J67" i="3"/>
  <c r="I67" i="3"/>
  <c r="H67" i="3"/>
  <c r="G67" i="3"/>
  <c r="F67" i="3"/>
  <c r="C67" i="3"/>
  <c r="B67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K66" i="3"/>
  <c r="J66" i="3"/>
  <c r="I66" i="3"/>
  <c r="H66" i="3"/>
  <c r="G66" i="3"/>
  <c r="F66" i="3"/>
  <c r="C66" i="3"/>
  <c r="B66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K65" i="3"/>
  <c r="J65" i="3"/>
  <c r="I65" i="3"/>
  <c r="H65" i="3"/>
  <c r="G65" i="3"/>
  <c r="F65" i="3"/>
  <c r="C65" i="3"/>
  <c r="B65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K64" i="3"/>
  <c r="J64" i="3"/>
  <c r="I64" i="3"/>
  <c r="H64" i="3"/>
  <c r="G64" i="3"/>
  <c r="F64" i="3"/>
  <c r="C64" i="3"/>
  <c r="B64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K63" i="3"/>
  <c r="J63" i="3"/>
  <c r="I63" i="3"/>
  <c r="H63" i="3"/>
  <c r="G63" i="3"/>
  <c r="F63" i="3"/>
  <c r="C63" i="3"/>
  <c r="B63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K62" i="3"/>
  <c r="J62" i="3"/>
  <c r="I62" i="3"/>
  <c r="H62" i="3"/>
  <c r="G62" i="3"/>
  <c r="F62" i="3"/>
  <c r="C62" i="3"/>
  <c r="B62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K58" i="3"/>
  <c r="J58" i="3"/>
  <c r="I58" i="3"/>
  <c r="H58" i="3"/>
  <c r="G58" i="3"/>
  <c r="F58" i="3"/>
  <c r="C58" i="3"/>
  <c r="B58" i="3"/>
  <c r="A58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K57" i="3"/>
  <c r="J57" i="3"/>
  <c r="I57" i="3"/>
  <c r="H57" i="3"/>
  <c r="G57" i="3"/>
  <c r="F57" i="3"/>
  <c r="C57" i="3"/>
  <c r="B57" i="3"/>
  <c r="A57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K56" i="3"/>
  <c r="J56" i="3"/>
  <c r="I56" i="3"/>
  <c r="H56" i="3"/>
  <c r="G56" i="3"/>
  <c r="C56" i="3"/>
  <c r="B56" i="3"/>
  <c r="A56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K55" i="3"/>
  <c r="J55" i="3"/>
  <c r="I55" i="3"/>
  <c r="H55" i="3"/>
  <c r="G55" i="3"/>
  <c r="C55" i="3"/>
  <c r="B55" i="3"/>
  <c r="A55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K54" i="3"/>
  <c r="J54" i="3"/>
  <c r="I54" i="3"/>
  <c r="H54" i="3"/>
  <c r="G54" i="3"/>
  <c r="F54" i="3"/>
  <c r="C54" i="3"/>
  <c r="B54" i="3"/>
  <c r="A54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K53" i="3"/>
  <c r="J53" i="3"/>
  <c r="I53" i="3"/>
  <c r="H53" i="3"/>
  <c r="G53" i="3"/>
  <c r="F53" i="3"/>
  <c r="C53" i="3"/>
  <c r="B53" i="3"/>
  <c r="A53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K52" i="3"/>
  <c r="J52" i="3"/>
  <c r="I52" i="3"/>
  <c r="H52" i="3"/>
  <c r="G52" i="3"/>
  <c r="F52" i="3"/>
  <c r="C52" i="3"/>
  <c r="B52" i="3"/>
  <c r="A52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W59" i="3" s="1"/>
  <c r="V50" i="3"/>
  <c r="V59" i="3" s="1"/>
  <c r="U50" i="3"/>
  <c r="T50" i="3"/>
  <c r="S50" i="3"/>
  <c r="R50" i="3"/>
  <c r="Q50" i="3"/>
  <c r="P50" i="3"/>
  <c r="O50" i="3"/>
  <c r="N50" i="3"/>
  <c r="M50" i="3"/>
  <c r="K50" i="3"/>
  <c r="J50" i="3"/>
  <c r="I50" i="3"/>
  <c r="H50" i="3"/>
  <c r="G50" i="3"/>
  <c r="F50" i="3"/>
  <c r="C50" i="3"/>
  <c r="B50" i="3"/>
  <c r="A50" i="3"/>
  <c r="W42" i="3"/>
  <c r="E37" i="10"/>
  <c r="X59" i="3" l="1"/>
  <c r="G59" i="3"/>
  <c r="T59" i="3"/>
  <c r="P59" i="3"/>
  <c r="K59" i="3"/>
  <c r="U59" i="3"/>
  <c r="S59" i="3"/>
  <c r="R59" i="3"/>
  <c r="H59" i="3"/>
  <c r="Y59" i="3"/>
  <c r="I59" i="3"/>
  <c r="AA50" i="3"/>
  <c r="Z59" i="3"/>
  <c r="AA54" i="3"/>
  <c r="AA58" i="3"/>
  <c r="AA63" i="3"/>
  <c r="AA65" i="3"/>
  <c r="AA67" i="3"/>
  <c r="Q59" i="3"/>
  <c r="F59" i="3"/>
  <c r="J59" i="3"/>
  <c r="M59" i="3"/>
  <c r="AA53" i="3"/>
  <c r="AA57" i="3"/>
  <c r="AA69" i="3"/>
  <c r="AA52" i="3"/>
  <c r="AA56" i="3"/>
  <c r="AA62" i="3"/>
  <c r="AA64" i="3"/>
  <c r="AA66" i="3"/>
  <c r="AA68" i="3"/>
  <c r="AA51" i="3"/>
  <c r="AA55" i="3"/>
  <c r="O59" i="3"/>
  <c r="N59" i="3"/>
  <c r="H40" i="24"/>
  <c r="G40" i="24"/>
  <c r="F40" i="24"/>
  <c r="E40" i="24"/>
  <c r="D40" i="24"/>
  <c r="C40" i="24"/>
  <c r="B40" i="24"/>
  <c r="E43" i="25" l="1"/>
  <c r="V42" i="3" l="1"/>
  <c r="U42" i="3" l="1"/>
  <c r="X42" i="3" l="1"/>
  <c r="T42" i="3"/>
  <c r="Z42" i="3" l="1"/>
  <c r="Y42" i="3"/>
  <c r="S42" i="3"/>
  <c r="R42" i="3"/>
  <c r="C39" i="19"/>
  <c r="D39" i="19" s="1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H50" i="33" s="1"/>
  <c r="E50" i="33"/>
  <c r="D50" i="33"/>
  <c r="G37" i="33"/>
  <c r="F37" i="33"/>
  <c r="H37" i="33" s="1"/>
  <c r="E37" i="33"/>
  <c r="D37" i="33"/>
  <c r="G11" i="33"/>
  <c r="F11" i="33"/>
  <c r="E11" i="33"/>
  <c r="D11" i="33"/>
  <c r="G24" i="33"/>
  <c r="F24" i="33"/>
  <c r="E24" i="33"/>
  <c r="D24" i="33"/>
  <c r="E33" i="25"/>
  <c r="D17" i="19"/>
  <c r="E17" i="19" s="1"/>
  <c r="Q42" i="3"/>
  <c r="P42" i="3"/>
  <c r="O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39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4" i="10"/>
  <c r="E63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D66" i="10"/>
  <c r="B34" i="15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62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71" i="10" l="1"/>
  <c r="E61" i="10"/>
  <c r="D77" i="10"/>
  <c r="AA42" i="3"/>
  <c r="D57" i="10"/>
  <c r="D80" i="10"/>
  <c r="D64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G29" i="10" s="1"/>
  <c r="D41" i="10"/>
  <c r="D32" i="10"/>
  <c r="E23" i="25"/>
  <c r="D34" i="25"/>
  <c r="D27" i="25"/>
  <c r="D32" i="25"/>
  <c r="D29" i="25"/>
  <c r="D33" i="25"/>
  <c r="D25" i="25"/>
  <c r="D28" i="25"/>
  <c r="D83" i="10"/>
  <c r="D81" i="10"/>
  <c r="D62" i="10"/>
  <c r="D69" i="10"/>
  <c r="D72" i="10"/>
  <c r="D75" i="10"/>
  <c r="D73" i="10"/>
  <c r="D76" i="10"/>
  <c r="D70" i="10"/>
  <c r="D63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</calcChain>
</file>

<file path=xl/sharedStrings.xml><?xml version="1.0" encoding="utf-8"?>
<sst xmlns="http://schemas.openxmlformats.org/spreadsheetml/2006/main" count="950" uniqueCount="428">
  <si>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</si>
  <si>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</si>
  <si>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</si>
  <si>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</si>
  <si>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</si>
  <si>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</si>
  <si>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</si>
  <si>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</si>
  <si>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</si>
  <si>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</si>
  <si>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</si>
  <si>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</si>
  <si>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</si>
  <si>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</si>
  <si>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</si>
  <si>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</si>
  <si>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</si>
  <si>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</si>
  <si>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</si>
  <si>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</si>
  <si>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</si>
  <si>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</si>
  <si>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</si>
  <si>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</si>
  <si>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</si>
  <si>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</si>
  <si>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</si>
  <si>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</si>
  <si>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</si>
  <si>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</si>
  <si>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</si>
  <si>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</si>
  <si>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</si>
  <si>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</si>
  <si>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</si>
  <si>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</si>
  <si>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</si>
  <si>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</si>
  <si>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</si>
  <si>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</si>
  <si>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</si>
  <si>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</si>
  <si>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</si>
  <si>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</si>
  <si>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</si>
  <si>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</si>
  <si>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</si>
  <si>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</si>
  <si>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</si>
  <si>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</si>
  <si>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</si>
  <si>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</si>
  <si>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</si>
  <si>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</si>
  <si>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</si>
  <si>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</si>
  <si>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</si>
  <si>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</si>
  <si>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</si>
  <si>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</si>
  <si>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</si>
  <si>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</si>
  <si>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</si>
  <si>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</si>
  <si>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</si>
  <si>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</si>
  <si>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</si>
  <si>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</si>
  <si>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</si>
  <si>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</si>
  <si>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</si>
  <si>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</si>
  <si>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</si>
  <si>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</si>
  <si>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</si>
  <si>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</si>
  <si>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</si>
  <si>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</si>
  <si>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</si>
  <si>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</si>
  <si>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</si>
  <si>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</si>
  <si>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</si>
  <si>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</si>
  <si>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</si>
  <si>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</si>
  <si>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</si>
  <si>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</si>
  <si>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</si>
  <si>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</si>
  <si>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</si>
  <si>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</si>
  <si>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</si>
  <si>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</si>
  <si>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</si>
  <si>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</si>
  <si>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</si>
  <si>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</si>
  <si>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</si>
  <si>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</si>
  <si>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</si>
  <si>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</si>
  <si>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</si>
  <si>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</si>
  <si>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</si>
  <si>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</si>
  <si>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</si>
  <si>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</si>
  <si>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</si>
  <si>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</si>
  <si>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</si>
  <si>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</si>
  <si>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</si>
  <si>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</si>
  <si>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</si>
  <si>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</si>
  <si>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</si>
  <si>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</si>
  <si>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</si>
  <si>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</si>
  <si>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</si>
  <si>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</si>
  <si>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</si>
  <si>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</si>
  <si>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</si>
  <si>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</si>
  <si>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</si>
  <si>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</si>
  <si>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</si>
  <si>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</si>
  <si>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</si>
  <si>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</si>
  <si>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</si>
  <si>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</si>
  <si>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</si>
  <si>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</si>
  <si>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</si>
  <si>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</si>
  <si>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</si>
  <si>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</si>
  <si>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</si>
  <si>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</si>
  <si>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</si>
  <si>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</si>
  <si>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</si>
  <si>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</si>
  <si>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</si>
  <si>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</si>
  <si>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</si>
  <si>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</si>
  <si>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</si>
  <si>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</si>
  <si>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</si>
  <si>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</si>
  <si>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</si>
  <si>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</si>
  <si>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</si>
  <si>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</si>
  <si>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</si>
  <si>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</si>
  <si>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</si>
  <si>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</si>
  <si>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</si>
  <si>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</si>
  <si>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</si>
  <si>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</si>
  <si>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</si>
  <si>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</si>
  <si>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</si>
  <si>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</si>
  <si>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</si>
  <si>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</si>
  <si>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</si>
  <si>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</si>
  <si>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</si>
  <si>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</si>
  <si>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</si>
  <si>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</si>
  <si>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</si>
  <si>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</si>
  <si>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</si>
  <si>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</si>
  <si>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</si>
  <si>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</si>
  <si>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</si>
  <si>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</si>
  <si>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</si>
  <si>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</si>
  <si>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</si>
  <si>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</si>
  <si>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</si>
  <si>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</si>
  <si>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</si>
  <si>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</si>
  <si>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</si>
  <si>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</si>
  <si>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</si>
  <si>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</si>
  <si>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</si>
  <si>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</si>
  <si>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</si>
  <si>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</si>
  <si>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</si>
  <si>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</si>
  <si>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</si>
  <si>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</si>
  <si>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</si>
  <si>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</si>
  <si>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</si>
  <si>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</si>
  <si>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</si>
  <si>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</si>
  <si>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</si>
  <si>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</si>
  <si>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</si>
  <si>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MILPO ANDINA PERU S.A.C.</t>
  </si>
  <si>
    <t>ENE</t>
  </si>
  <si>
    <t>PLATA / onzas</t>
  </si>
  <si>
    <t>APURIMAC</t>
  </si>
  <si>
    <t>FEB</t>
  </si>
  <si>
    <t>Var(%)</t>
  </si>
  <si>
    <t>Abr</t>
  </si>
  <si>
    <t xml:space="preserve">Tabla 02.1 </t>
  </si>
  <si>
    <t xml:space="preserve">Hierro </t>
  </si>
  <si>
    <t>TMF</t>
  </si>
  <si>
    <t>Tabla 02.2</t>
  </si>
  <si>
    <t xml:space="preserve">Tabla 02.3 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</si>
  <si>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</si>
  <si>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</si>
  <si>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</si>
  <si>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</si>
  <si>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</si>
  <si>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</si>
  <si>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</si>
  <si>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</si>
  <si>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</si>
  <si>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</si>
  <si>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</si>
  <si>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</si>
  <si>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</si>
  <si>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</si>
  <si>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</si>
  <si>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</si>
  <si>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</si>
  <si>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</si>
  <si>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</si>
  <si>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</si>
  <si>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</si>
  <si>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</si>
  <si>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</si>
  <si>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</si>
  <si>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EMPRESA ADMINISTRADORA CERRO S.A.C.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</si>
  <si>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</si>
  <si>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</si>
  <si>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</si>
  <si>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</si>
  <si>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</si>
  <si>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</si>
  <si>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</si>
  <si>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</si>
  <si>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</si>
  <si>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</si>
  <si>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</si>
  <si>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</si>
  <si>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</si>
  <si>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</si>
  <si>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</si>
  <si>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</si>
  <si>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</si>
  <si>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</si>
  <si>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</si>
  <si>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</si>
  <si>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</si>
  <si>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</si>
  <si>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</si>
  <si>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</si>
  <si>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</si>
  <si>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</si>
  <si>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</si>
  <si>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</si>
  <si>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*Tipo de cambio : 1$=3.162 soles</t>
  </si>
  <si>
    <t>JUL</t>
  </si>
  <si>
    <t>*Para el año 2015 la distribución correspondiente al periodo comprendido entre el 01/01/2015 y el 31/07/2015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</si>
  <si>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</si>
  <si>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</si>
  <si>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</si>
  <si>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</si>
  <si>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</si>
  <si>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</si>
  <si>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</si>
  <si>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</si>
  <si>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</si>
  <si>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ALMACENAMIENTO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</si>
  <si>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</si>
  <si>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</si>
  <si>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</si>
  <si>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</si>
  <si>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</si>
  <si>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</si>
  <si>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</si>
  <si>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</si>
  <si>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</si>
  <si>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</si>
  <si>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</si>
  <si>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</si>
  <si>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PAN AMERICAN SILVER HUARON S.A.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</si>
  <si>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</si>
  <si>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</si>
  <si>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</si>
  <si>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</si>
  <si>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</si>
  <si>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</si>
  <si>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</si>
  <si>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</si>
  <si>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</si>
  <si>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</si>
  <si>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</si>
  <si>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</si>
  <si>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</si>
  <si>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</si>
  <si>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</si>
  <si>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</si>
  <si>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</si>
  <si>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</si>
  <si>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</si>
  <si>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</si>
  <si>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</si>
  <si>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>Enero</t>
  </si>
  <si>
    <t>Febrero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</si>
  <si>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</si>
  <si>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</si>
  <si>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</si>
  <si>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</si>
  <si>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</si>
  <si>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</si>
  <si>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</si>
  <si>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</si>
  <si>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</si>
  <si>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</si>
  <si>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</si>
  <si>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Marzo</t>
  </si>
  <si>
    <t>Abril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</si>
  <si>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</si>
  <si>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</si>
  <si>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</si>
  <si>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</si>
  <si>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</si>
  <si>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</si>
  <si>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AREAS DE NO ADMISION DE PETITORIOS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</si>
  <si>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</si>
  <si>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</si>
  <si>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</si>
  <si>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</si>
  <si>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</si>
  <si>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</si>
  <si>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</si>
  <si>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</si>
  <si>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</si>
  <si>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</si>
  <si>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</si>
  <si>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</si>
  <si>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Mayo</t>
  </si>
  <si>
    <t>1995 - 2016: COTIZACIÓN DE PRINCIPALES PRODUCTOS MINEROS (A)   - PROMEDIO ANUAL</t>
  </si>
  <si>
    <t>HIERRO / TMF</t>
  </si>
  <si>
    <t>ESTAÑO / TMF</t>
  </si>
  <si>
    <t>SHOUGANG HIERRO PERU S.A.A.</t>
  </si>
  <si>
    <t>MINSUR S.A.</t>
  </si>
  <si>
    <t>Información Preliminar</t>
  </si>
  <si>
    <t>Junio</t>
  </si>
  <si>
    <t>PIURA</t>
  </si>
  <si>
    <t>COMPAÑIA MINERA CHUNGAR S.A.C.</t>
  </si>
  <si>
    <t>Julio</t>
  </si>
  <si>
    <t>Agosto</t>
  </si>
  <si>
    <t>Setiembre</t>
  </si>
  <si>
    <t>Octubre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</si>
  <si>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</si>
  <si>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</si>
  <si>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</si>
  <si>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</si>
  <si>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</si>
  <si>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</si>
  <si>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 xml:space="preserve">Tabla 01  </t>
  </si>
  <si>
    <t>MOLIBDENO / TMF</t>
  </si>
  <si>
    <t>TOTAL EXPORTACIONES MINERAS</t>
  </si>
  <si>
    <t>Noviembre</t>
  </si>
  <si>
    <t>* (Promedio al 27 de diciembre 2016.</t>
  </si>
  <si>
    <t xml:space="preserve">Feb. </t>
  </si>
  <si>
    <t xml:space="preserve">Abr. </t>
  </si>
  <si>
    <t>Diciembre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</si>
  <si>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</si>
  <si>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</si>
  <si>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</si>
  <si>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</si>
  <si>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</si>
  <si>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</si>
  <si>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</si>
  <si>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</si>
  <si>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</si>
  <si>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</si>
  <si>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</si>
  <si>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</si>
  <si>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</si>
  <si>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</si>
  <si>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</si>
  <si>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</si>
  <si>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</si>
  <si>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</si>
  <si>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</si>
  <si>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</si>
  <si>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</si>
  <si>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</si>
  <si>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EXPLORACION</t>
  </si>
  <si>
    <t>EXPLOTACION</t>
  </si>
  <si>
    <t>2007 - 2016: UNIDADES EN ETAPA DE EXPLORACIÓN Y EXPLOTACIÓN</t>
  </si>
  <si>
    <t>FUENTE: Ministerio de Energía y Minas / ESTAMIN</t>
  </si>
  <si>
    <t>TITULOS OTORGADAS POR INGEMMET (HECTAREAS)</t>
  </si>
  <si>
    <t>ene-nov</t>
  </si>
  <si>
    <t>Acum. Ene-Nov</t>
  </si>
  <si>
    <t>TOTAL EXPORTACIONES NACIONALES</t>
  </si>
  <si>
    <t>Variación Interanual / Enero</t>
  </si>
  <si>
    <t>Variación Acumulada / Enero</t>
  </si>
  <si>
    <t>ACUM ENERO</t>
  </si>
  <si>
    <t>COMPAÑIA MINERA SAN IGNACIO DE MOROCOCHA S.A.A.</t>
  </si>
  <si>
    <t>Disponible a partir del 9 de marzo - BCRP</t>
  </si>
  <si>
    <t>Disponible 23 de Marzo - BCRP</t>
  </si>
  <si>
    <t>ÁREAS RESTRINGIDAS A LA MINERÍA / ENERO 2017</t>
  </si>
  <si>
    <t>ACTIVIDAD MINERA - ENERO 2017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</si>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</sst>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9" formatCode="#,##0.00_ ;\-#,##0.00\ 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3">
    <xf numFmtId="0" fontId="0" fillId="0" borderId="0"/>
    <xf numFmtId="0" fontId="3" fillId="2" borderId="0">
      <alignment horizontal="left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164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</cellStyleXfs>
  <cellXfs count="334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0" fontId="3" fillId="2" borderId="1" xfId="3" applyNumberFormat="1" applyFont="1" applyFill="1" applyBorder="1" applyAlignment="1">
      <alignment horizontal="center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3" fillId="2" borderId="1" xfId="1" applyFont="1" applyBorder="1" applyAlignment="1">
      <alignment horizontal="center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3" fontId="8" fillId="4" borderId="0" xfId="0" applyNumberFormat="1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74" fontId="3" fillId="2" borderId="0" xfId="1" applyNumberFormat="1">
      <alignment horizontal="left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55" fillId="2" borderId="1" xfId="0" applyFont="1" applyFill="1" applyBorder="1" applyAlignment="1">
      <alignment horizontal="left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9" fontId="3" fillId="2" borderId="0" xfId="2" applyNumberFormat="1" applyFont="1" applyFill="1" applyAlignment="1">
      <alignment horizontal="center"/>
    </xf>
    <xf numFmtId="179" fontId="3" fillId="2" borderId="0" xfId="2" applyNumberFormat="1" applyFont="1" applyFill="1" applyBorder="1" applyAlignment="1">
      <alignment horizontal="center"/>
    </xf>
    <xf numFmtId="179" fontId="3" fillId="2" borderId="39" xfId="2" applyNumberFormat="1" applyFont="1" applyFill="1" applyBorder="1" applyAlignment="1">
      <alignment horizontal="center"/>
    </xf>
    <xf numFmtId="3" fontId="3" fillId="30" borderId="30" xfId="0" applyNumberFormat="1" applyFont="1" applyFill="1" applyBorder="1" applyAlignment="1">
      <alignment horizontal="center"/>
    </xf>
    <xf numFmtId="10" fontId="2" fillId="30" borderId="30" xfId="3" applyNumberFormat="1" applyFont="1" applyFill="1" applyBorder="1" applyAlignment="1">
      <alignment horizontal="center"/>
    </xf>
    <xf numFmtId="3" fontId="16" fillId="2" borderId="4" xfId="1" applyNumberFormat="1" applyFont="1" applyFill="1" applyBorder="1" applyAlignment="1">
      <alignment horizontal="center"/>
    </xf>
    <xf numFmtId="3" fontId="16" fillId="2" borderId="41" xfId="1" applyNumberFormat="1" applyFont="1" applyFill="1" applyBorder="1" applyAlignment="1">
      <alignment horizontal="center"/>
    </xf>
    <xf numFmtId="3" fontId="16" fillId="2" borderId="5" xfId="1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0" fillId="0" borderId="0" xfId="0" applyNumberFormat="1"/>
    <xf numFmtId="165" fontId="0" fillId="0" borderId="0" xfId="2" applyNumberFormat="1" applyFont="1"/>
  </cellXfs>
  <cellStyles count="113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0"/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7"/>
  <sheetViews>
    <sheetView zoomScaleNormal="100" workbookViewId="0">
      <pane xSplit="1" topLeftCell="B1" activePane="topRight" state="frozen"/>
      <selection activeCell="B29" sqref="B29"/>
      <selection pane="topRight" activeCell="B24" sqref="B24"/>
    </sheetView>
  </sheetViews>
  <sheetFormatPr baseColWidth="10" defaultColWidth="11.5546875" defaultRowHeight="12"/>
  <cols>
    <col min="1" max="1" width="11.5546875" style="3"/>
    <col min="2" max="2" width="17.33203125" style="4" customWidth="1"/>
    <col min="3" max="9" width="17.33203125" style="7" customWidth="1"/>
    <col min="10" max="16384" width="11.5546875" style="3"/>
  </cols>
  <sheetData>
    <row r="1" spans="1:9" ht="14.4">
      <c r="A1" s="1" t="s">
        <v>381</v>
      </c>
    </row>
    <row r="2" spans="1:9" ht="14.4">
      <c r="A2" s="1" t="s">
        <v>150</v>
      </c>
    </row>
    <row r="3" spans="1:9" ht="14.4">
      <c r="A3" s="1"/>
    </row>
    <row r="4" spans="1:9">
      <c r="A4" s="195" t="s">
        <v>0</v>
      </c>
      <c r="B4" s="196" t="s">
        <v>1</v>
      </c>
      <c r="C4" s="196" t="s">
        <v>2</v>
      </c>
      <c r="D4" s="196" t="s">
        <v>3</v>
      </c>
      <c r="E4" s="196" t="s">
        <v>300</v>
      </c>
      <c r="F4" s="196" t="s">
        <v>4</v>
      </c>
      <c r="G4" s="196" t="s">
        <v>329</v>
      </c>
      <c r="H4" s="196" t="s">
        <v>5</v>
      </c>
      <c r="I4" s="196" t="s">
        <v>6</v>
      </c>
    </row>
    <row r="5" spans="1:9" s="66" customFormat="1" ht="12.6" thickBot="1">
      <c r="A5" s="64"/>
      <c r="B5" s="65" t="s">
        <v>356</v>
      </c>
      <c r="C5" s="65" t="s">
        <v>356</v>
      </c>
      <c r="D5" s="65" t="s">
        <v>355</v>
      </c>
      <c r="E5" s="65" t="s">
        <v>354</v>
      </c>
      <c r="F5" s="65" t="s">
        <v>353</v>
      </c>
      <c r="G5" s="65" t="s">
        <v>353</v>
      </c>
      <c r="H5" s="65" t="s">
        <v>353</v>
      </c>
      <c r="I5" s="65" t="s">
        <v>353</v>
      </c>
    </row>
    <row r="6" spans="1:9">
      <c r="A6" s="4">
        <v>2004</v>
      </c>
      <c r="B6" s="21">
        <v>0.05</v>
      </c>
      <c r="C6" s="21">
        <v>5.0999999999999997E-2</v>
      </c>
      <c r="D6" s="21">
        <v>3.4799999999999998E-2</v>
      </c>
      <c r="E6" s="320">
        <v>3.41</v>
      </c>
      <c r="F6" s="23">
        <v>12809</v>
      </c>
      <c r="G6" s="23">
        <v>7124</v>
      </c>
      <c r="H6" s="23">
        <v>9805</v>
      </c>
      <c r="I6" s="23">
        <f>F6-H6</f>
        <v>3004</v>
      </c>
    </row>
    <row r="7" spans="1:9">
      <c r="A7" s="4">
        <v>2005</v>
      </c>
      <c r="B7" s="21">
        <v>6.285208165967561E-2</v>
      </c>
      <c r="C7" s="21">
        <v>6.5391821324574551E-2</v>
      </c>
      <c r="D7" s="21">
        <v>1.49E-2</v>
      </c>
      <c r="E7" s="320">
        <v>3.3</v>
      </c>
      <c r="F7" s="23">
        <v>17368</v>
      </c>
      <c r="G7" s="23">
        <v>9790</v>
      </c>
      <c r="H7" s="23">
        <v>12082</v>
      </c>
      <c r="I7" s="101">
        <f t="shared" ref="I7:I8" si="0">F7-H7</f>
        <v>5286</v>
      </c>
    </row>
    <row r="8" spans="1:9">
      <c r="A8" s="4">
        <v>2006</v>
      </c>
      <c r="B8" s="6">
        <v>7.5287768916579692E-2</v>
      </c>
      <c r="C8" s="6">
        <v>9.2492579012308333E-3</v>
      </c>
      <c r="D8" s="6">
        <v>1.14E-2</v>
      </c>
      <c r="E8" s="320">
        <v>3.27</v>
      </c>
      <c r="F8" s="8">
        <v>23830</v>
      </c>
      <c r="G8" s="8">
        <v>14735</v>
      </c>
      <c r="H8" s="8">
        <v>14844</v>
      </c>
      <c r="I8" s="101">
        <f t="shared" si="0"/>
        <v>8986</v>
      </c>
    </row>
    <row r="9" spans="1:9">
      <c r="A9" s="4">
        <v>2007</v>
      </c>
      <c r="B9" s="6">
        <v>8.5184497525102362E-2</v>
      </c>
      <c r="C9" s="6">
        <v>3.7566658866790871E-2</v>
      </c>
      <c r="D9" s="6">
        <v>1.7787100404310932E-2</v>
      </c>
      <c r="E9" s="320">
        <v>3.128333699969621</v>
      </c>
      <c r="F9" s="8">
        <v>28094.019126088009</v>
      </c>
      <c r="G9" s="8">
        <v>18730.272446936651</v>
      </c>
      <c r="H9" s="8">
        <v>19590.521779000002</v>
      </c>
      <c r="I9" s="101">
        <v>8503.4973470880068</v>
      </c>
    </row>
    <row r="10" spans="1:9">
      <c r="A10" s="4">
        <v>2008</v>
      </c>
      <c r="B10" s="6">
        <v>9.1431481975249085E-2</v>
      </c>
      <c r="C10" s="6">
        <v>7.1487132744776999E-2</v>
      </c>
      <c r="D10" s="6">
        <v>5.7878827399999999E-2</v>
      </c>
      <c r="E10" s="320">
        <v>2.9247264298901503</v>
      </c>
      <c r="F10" s="8">
        <v>31018.479629195266</v>
      </c>
      <c r="G10" s="8">
        <v>19513.421048299402</v>
      </c>
      <c r="H10" s="8">
        <v>28449.181869000004</v>
      </c>
      <c r="I10" s="101">
        <v>2569.2977601952657</v>
      </c>
    </row>
    <row r="11" spans="1:9">
      <c r="A11" s="4">
        <v>2009</v>
      </c>
      <c r="B11" s="6">
        <v>1.0492323817545781E-2</v>
      </c>
      <c r="C11" s="6">
        <v>-2.115092483666544E-2</v>
      </c>
      <c r="D11" s="6">
        <v>2.9353462399999999E-2</v>
      </c>
      <c r="E11" s="320">
        <v>3.0115883398838004</v>
      </c>
      <c r="F11" s="8">
        <v>27070.51963887288</v>
      </c>
      <c r="G11" s="8">
        <v>17569.690328277931</v>
      </c>
      <c r="H11" s="8">
        <v>21010.687576</v>
      </c>
      <c r="I11" s="101">
        <v>6059.8320628728743</v>
      </c>
    </row>
    <row r="12" spans="1:9">
      <c r="A12" s="4">
        <v>2010</v>
      </c>
      <c r="B12" s="6">
        <v>8.4507468752585455E-2</v>
      </c>
      <c r="C12" s="6">
        <v>-2.7200264214781101E-2</v>
      </c>
      <c r="D12" s="6">
        <v>1.5295290833333723E-2</v>
      </c>
      <c r="E12" s="320">
        <v>2.8250957505877676</v>
      </c>
      <c r="F12" s="8">
        <v>35803.08081459505</v>
      </c>
      <c r="G12" s="8">
        <v>23496.859365768923</v>
      </c>
      <c r="H12" s="8">
        <v>28815.319466000004</v>
      </c>
      <c r="I12" s="101">
        <v>6987.7613485950487</v>
      </c>
    </row>
    <row r="13" spans="1:9">
      <c r="A13" s="4">
        <v>2011</v>
      </c>
      <c r="B13" s="6">
        <v>6.4522160023376351E-2</v>
      </c>
      <c r="C13" s="6">
        <v>-2.1193681963797388E-2</v>
      </c>
      <c r="D13" s="6">
        <v>3.3696654863748704E-2</v>
      </c>
      <c r="E13" s="320">
        <v>2.7540112112709312</v>
      </c>
      <c r="F13" s="8">
        <v>46375.961566173544</v>
      </c>
      <c r="G13" s="8">
        <v>29623.141834212729</v>
      </c>
      <c r="H13" s="8">
        <v>37151.5216</v>
      </c>
      <c r="I13" s="101">
        <v>9224.4399661735497</v>
      </c>
    </row>
    <row r="14" spans="1:9">
      <c r="A14" s="4">
        <v>2012</v>
      </c>
      <c r="B14" s="6">
        <v>5.9503463404493286E-2</v>
      </c>
      <c r="C14" s="6">
        <v>2.5103842207752792E-2</v>
      </c>
      <c r="D14" s="6">
        <v>3.6554139094222504E-2</v>
      </c>
      <c r="E14" s="320">
        <v>2.6375267297979796</v>
      </c>
      <c r="F14" s="8">
        <v>47410.606678139025</v>
      </c>
      <c r="G14" s="8">
        <v>30035.325186776645</v>
      </c>
      <c r="H14" s="8">
        <v>41017.937140000002</v>
      </c>
      <c r="I14" s="101">
        <v>6392.6695381390182</v>
      </c>
    </row>
    <row r="15" spans="1:9">
      <c r="A15" s="4">
        <v>2013</v>
      </c>
      <c r="B15" s="6">
        <v>5.8540570722561969E-2</v>
      </c>
      <c r="C15" s="6">
        <v>4.2606338594699762E-2</v>
      </c>
      <c r="D15" s="6">
        <v>2.8058274546629177E-2</v>
      </c>
      <c r="E15" s="320">
        <v>2.7023295295055818</v>
      </c>
      <c r="F15" s="8">
        <v>42860.636578772843</v>
      </c>
      <c r="G15" s="101">
        <v>26375.954516193058</v>
      </c>
      <c r="H15" s="101">
        <v>42356.184714999996</v>
      </c>
      <c r="I15" s="101">
        <v>504.45186377285063</v>
      </c>
    </row>
    <row r="16" spans="1:9">
      <c r="A16" s="235">
        <v>2014</v>
      </c>
      <c r="B16" s="244">
        <v>2.3906678024908815E-2</v>
      </c>
      <c r="C16" s="244">
        <v>-2.2333599723621519E-2</v>
      </c>
      <c r="D16" s="244">
        <v>3.2459610352057099E-2</v>
      </c>
      <c r="E16" s="321">
        <v>2.8387441197691197</v>
      </c>
      <c r="F16" s="101">
        <v>39532.68289863666</v>
      </c>
      <c r="G16" s="101">
        <v>22938.843128408011</v>
      </c>
      <c r="H16" s="101">
        <v>41042.150549999991</v>
      </c>
      <c r="I16" s="101">
        <v>-1509.4676513633376</v>
      </c>
    </row>
    <row r="17" spans="1:9" s="245" customFormat="1">
      <c r="A17" s="235">
        <v>2015</v>
      </c>
      <c r="B17" s="244">
        <v>3.3242006341480279E-2</v>
      </c>
      <c r="C17" s="244">
        <v>0.15658743860788774</v>
      </c>
      <c r="D17" s="244">
        <v>3.5478487642527201E-2</v>
      </c>
      <c r="E17" s="321">
        <v>3.1853143181818182</v>
      </c>
      <c r="F17" s="101">
        <v>34235.663917661659</v>
      </c>
      <c r="G17" s="101">
        <v>21139.489453859722</v>
      </c>
      <c r="H17" s="101">
        <v>37385.181727000003</v>
      </c>
      <c r="I17" s="101">
        <v>-3149.5178093383411</v>
      </c>
    </row>
    <row r="18" spans="1:9" s="245" customFormat="1">
      <c r="A18" s="99">
        <v>2016</v>
      </c>
      <c r="B18" s="100">
        <v>3.8965679567061928E-2</v>
      </c>
      <c r="C18" s="100">
        <v>0.21202315488549117</v>
      </c>
      <c r="D18" s="100">
        <v>3.5930838949935977E-2</v>
      </c>
      <c r="E18" s="322">
        <v>3.375425825928458</v>
      </c>
      <c r="F18" s="98">
        <v>36837.510465790197</v>
      </c>
      <c r="G18" s="98">
        <v>23817.481716532107</v>
      </c>
      <c r="H18" s="98">
        <v>35107.313703</v>
      </c>
      <c r="I18" s="98">
        <v>1730.1967627902036</v>
      </c>
    </row>
    <row r="19" spans="1:9">
      <c r="A19" s="99">
        <v>2017</v>
      </c>
      <c r="B19" s="100"/>
      <c r="C19" s="224"/>
      <c r="D19" s="100"/>
      <c r="E19" s="225"/>
      <c r="F19" s="98"/>
      <c r="G19" s="98"/>
      <c r="H19" s="98"/>
      <c r="I19" s="98"/>
    </row>
    <row r="20" spans="1:9">
      <c r="A20" s="102" t="s">
        <v>214</v>
      </c>
      <c r="B20" s="324" t="s">
        <v>424</v>
      </c>
      <c r="C20" s="324"/>
      <c r="D20" s="21">
        <v>3.1E-2</v>
      </c>
      <c r="E20" s="159">
        <v>3.34</v>
      </c>
      <c r="F20" s="323" t="s">
        <v>423</v>
      </c>
      <c r="G20" s="323"/>
      <c r="H20" s="323"/>
      <c r="I20" s="323"/>
    </row>
    <row r="21" spans="1:9">
      <c r="A21" s="102"/>
      <c r="B21" s="6"/>
      <c r="C21" s="6"/>
      <c r="D21" s="6"/>
      <c r="E21" s="22"/>
      <c r="I21" s="8"/>
    </row>
    <row r="22" spans="1:9">
      <c r="A22" s="5" t="s">
        <v>357</v>
      </c>
      <c r="B22" s="5"/>
      <c r="C22" s="9"/>
      <c r="D22" s="9"/>
      <c r="E22" s="9"/>
      <c r="F22" s="9"/>
      <c r="G22" s="9"/>
      <c r="H22" s="9"/>
      <c r="I22" s="9"/>
    </row>
    <row r="23" spans="1:9" s="52" customFormat="1">
      <c r="A23" s="50" t="s">
        <v>339</v>
      </c>
      <c r="B23" s="50"/>
      <c r="C23" s="56"/>
      <c r="D23" s="56"/>
      <c r="E23" s="56"/>
      <c r="F23" s="56"/>
      <c r="G23" s="56"/>
      <c r="H23" s="56"/>
      <c r="I23" s="56"/>
    </row>
    <row r="24" spans="1:9">
      <c r="A24" s="50" t="s">
        <v>352</v>
      </c>
      <c r="D24" s="206"/>
      <c r="F24" s="276"/>
    </row>
    <row r="26" spans="1:9">
      <c r="D26" s="7">
        <v>3.1</v>
      </c>
    </row>
    <row r="37" spans="4:4">
      <c r="D37" s="21"/>
    </row>
  </sheetData>
  <mergeCells count="2">
    <mergeCell ref="F20:I20"/>
    <mergeCell ref="B20:C20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K55"/>
  <sheetViews>
    <sheetView zoomScale="70" zoomScaleNormal="70" workbookViewId="0">
      <selection activeCell="B24" sqref="B24"/>
    </sheetView>
  </sheetViews>
  <sheetFormatPr baseColWidth="10" defaultColWidth="11.5546875" defaultRowHeight="12"/>
  <cols>
    <col min="1" max="1" width="18.44140625" style="10" customWidth="1"/>
    <col min="2" max="5" width="15.44140625" style="18" customWidth="1"/>
    <col min="6" max="9" width="15.44140625" style="12" customWidth="1"/>
    <col min="10" max="10" width="18.21875" style="10" customWidth="1"/>
    <col min="11" max="11" width="16.88671875" style="10" customWidth="1"/>
    <col min="12" max="16384" width="11.5546875" style="10"/>
  </cols>
  <sheetData>
    <row r="1" spans="1:11" ht="14.4">
      <c r="A1" s="34" t="s">
        <v>233</v>
      </c>
    </row>
    <row r="2" spans="1:11" ht="14.4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8" t="s">
        <v>234</v>
      </c>
      <c r="B5" s="189">
        <v>2007</v>
      </c>
      <c r="C5" s="189">
        <v>2008</v>
      </c>
      <c r="D5" s="189">
        <v>2009</v>
      </c>
      <c r="E5" s="189">
        <v>2010</v>
      </c>
      <c r="F5" s="189">
        <v>2011</v>
      </c>
      <c r="G5" s="189">
        <v>2012</v>
      </c>
      <c r="H5" s="189">
        <v>2013</v>
      </c>
      <c r="I5" s="189">
        <v>2014</v>
      </c>
      <c r="J5" s="189">
        <v>2015</v>
      </c>
      <c r="K5" s="189">
        <v>2016</v>
      </c>
    </row>
    <row r="6" spans="1:11">
      <c r="A6" s="33" t="s">
        <v>87</v>
      </c>
      <c r="B6" s="36">
        <v>7683.13</v>
      </c>
      <c r="C6" s="36">
        <v>17933.04</v>
      </c>
      <c r="D6" s="36">
        <v>74217.87</v>
      </c>
      <c r="E6" s="36">
        <v>111199.59</v>
      </c>
      <c r="F6" s="36">
        <v>126051.05</v>
      </c>
      <c r="G6" s="36">
        <v>92.62</v>
      </c>
      <c r="H6" s="36">
        <v>12.48</v>
      </c>
      <c r="I6" s="36">
        <v>7.12</v>
      </c>
      <c r="J6" s="36">
        <v>89.12</v>
      </c>
      <c r="K6" s="275">
        <v>14.989999999999998</v>
      </c>
    </row>
    <row r="7" spans="1:11">
      <c r="A7" s="33" t="s">
        <v>88</v>
      </c>
      <c r="B7" s="36">
        <v>1628350356.48</v>
      </c>
      <c r="C7" s="36">
        <v>1319496305.51</v>
      </c>
      <c r="D7" s="36">
        <v>855475615.14999998</v>
      </c>
      <c r="E7" s="36">
        <v>782241866.36999989</v>
      </c>
      <c r="F7" s="36">
        <v>756045883.97000003</v>
      </c>
      <c r="G7" s="36">
        <v>1003300317.11</v>
      </c>
      <c r="H7" s="36">
        <v>1003366246.96</v>
      </c>
      <c r="I7" s="36">
        <v>731629442.54999995</v>
      </c>
      <c r="J7" s="36">
        <v>415256250.88999999</v>
      </c>
      <c r="K7" s="275">
        <v>313663812.89999998</v>
      </c>
    </row>
    <row r="8" spans="1:11">
      <c r="A8" s="33" t="s">
        <v>89</v>
      </c>
      <c r="B8" s="36">
        <v>23069613.57</v>
      </c>
      <c r="C8" s="36">
        <v>22544897.590000004</v>
      </c>
      <c r="D8" s="36">
        <v>12005878.120000001</v>
      </c>
      <c r="E8" s="36">
        <v>744744.65999999992</v>
      </c>
      <c r="F8" s="36">
        <v>2003181.67</v>
      </c>
      <c r="G8" s="36">
        <v>7035996.9500000002</v>
      </c>
      <c r="H8" s="36">
        <v>11641850.82</v>
      </c>
      <c r="I8" s="36">
        <v>2259338.4299999997</v>
      </c>
      <c r="J8" s="36">
        <v>659.47</v>
      </c>
      <c r="K8" s="275">
        <v>3207066.32</v>
      </c>
    </row>
    <row r="9" spans="1:11">
      <c r="A9" s="33" t="s">
        <v>90</v>
      </c>
      <c r="B9" s="36">
        <v>157529684.75999999</v>
      </c>
      <c r="C9" s="36">
        <v>457527413.31</v>
      </c>
      <c r="D9" s="36">
        <v>530845865.07999998</v>
      </c>
      <c r="E9" s="36">
        <v>347511926.96000004</v>
      </c>
      <c r="F9" s="36">
        <v>662649336.91999996</v>
      </c>
      <c r="G9" s="36">
        <v>781587277</v>
      </c>
      <c r="H9" s="36">
        <v>445771506.77000004</v>
      </c>
      <c r="I9" s="36">
        <v>383204568.28999996</v>
      </c>
      <c r="J9" s="36">
        <v>356823875.94999999</v>
      </c>
      <c r="K9" s="275">
        <v>21985207.27</v>
      </c>
    </row>
    <row r="10" spans="1:11">
      <c r="A10" s="33" t="s">
        <v>91</v>
      </c>
      <c r="B10" s="36">
        <v>20963254.59</v>
      </c>
      <c r="C10" s="36">
        <v>41206251.899999999</v>
      </c>
      <c r="D10" s="36">
        <v>9502869.9600000009</v>
      </c>
      <c r="E10" s="36">
        <v>34324031.140000001</v>
      </c>
      <c r="F10" s="36">
        <v>57453332.809999995</v>
      </c>
      <c r="G10" s="36">
        <v>83545774.930000007</v>
      </c>
      <c r="H10" s="36">
        <v>16803539.789999999</v>
      </c>
      <c r="I10" s="36">
        <v>3308871.21</v>
      </c>
      <c r="J10" s="36">
        <v>9649463.5899999999</v>
      </c>
      <c r="K10" s="275">
        <v>15023096.52</v>
      </c>
    </row>
    <row r="11" spans="1:11">
      <c r="A11" s="33" t="s">
        <v>92</v>
      </c>
      <c r="B11" s="36">
        <v>585612960</v>
      </c>
      <c r="C11" s="36">
        <v>183348632.80000001</v>
      </c>
      <c r="D11" s="36">
        <v>228105055.57999998</v>
      </c>
      <c r="E11" s="36">
        <v>411689577.15999997</v>
      </c>
      <c r="F11" s="36">
        <v>417671620.28999996</v>
      </c>
      <c r="G11" s="36">
        <v>538824016.48000002</v>
      </c>
      <c r="H11" s="36">
        <v>528459118.89999998</v>
      </c>
      <c r="I11" s="36">
        <v>351470803.22000003</v>
      </c>
      <c r="J11" s="36">
        <v>209812694.41999999</v>
      </c>
      <c r="K11" s="275">
        <v>216889851.09999999</v>
      </c>
    </row>
    <row r="12" spans="1:11">
      <c r="A12" s="33" t="s">
        <v>93</v>
      </c>
      <c r="B12" s="36">
        <v>168.2</v>
      </c>
      <c r="C12" s="36">
        <v>1886.72</v>
      </c>
      <c r="D12" s="36">
        <v>31.240000000000002</v>
      </c>
      <c r="E12" s="36">
        <v>13.91</v>
      </c>
      <c r="F12" s="36">
        <v>54.879999999999995</v>
      </c>
      <c r="G12" s="36">
        <v>1111.96</v>
      </c>
      <c r="H12" s="36">
        <v>477.55</v>
      </c>
      <c r="I12" s="36">
        <v>2637.24</v>
      </c>
      <c r="J12" s="36">
        <v>15468.939999999999</v>
      </c>
      <c r="K12" s="275">
        <v>5134.92</v>
      </c>
    </row>
    <row r="13" spans="1:11">
      <c r="A13" s="33" t="s">
        <v>94</v>
      </c>
      <c r="B13" s="36">
        <v>272885025.50999999</v>
      </c>
      <c r="C13" s="36">
        <v>242406460.46000001</v>
      </c>
      <c r="D13" s="36">
        <v>135273907.24000001</v>
      </c>
      <c r="E13" s="36">
        <v>103638879.95</v>
      </c>
      <c r="F13" s="36">
        <v>170082899.13</v>
      </c>
      <c r="G13" s="36">
        <v>357199502.73000002</v>
      </c>
      <c r="H13" s="36">
        <v>34983511.259999998</v>
      </c>
      <c r="I13" s="36">
        <v>100854933.39999999</v>
      </c>
      <c r="J13" s="36">
        <v>137066946.16</v>
      </c>
      <c r="K13" s="275">
        <v>49043314.479999997</v>
      </c>
    </row>
    <row r="14" spans="1:11">
      <c r="A14" s="33" t="s">
        <v>95</v>
      </c>
      <c r="B14" s="36">
        <v>37918782.57</v>
      </c>
      <c r="C14" s="36">
        <v>48079583.93</v>
      </c>
      <c r="D14" s="36">
        <v>16853688.530000001</v>
      </c>
      <c r="E14" s="36">
        <v>5812310.2400000002</v>
      </c>
      <c r="F14" s="36">
        <v>8536206.0899999999</v>
      </c>
      <c r="G14" s="36">
        <v>18430940.420000002</v>
      </c>
      <c r="H14" s="36">
        <v>9866148.8900000006</v>
      </c>
      <c r="I14" s="36">
        <v>3403180.4899999998</v>
      </c>
      <c r="J14" s="36">
        <v>1919372.6</v>
      </c>
      <c r="K14" s="275">
        <v>95516.83</v>
      </c>
    </row>
    <row r="15" spans="1:11">
      <c r="A15" s="33" t="s">
        <v>96</v>
      </c>
      <c r="B15" s="36">
        <v>10470335.27</v>
      </c>
      <c r="C15" s="36">
        <v>7728576.9900000002</v>
      </c>
      <c r="D15" s="36">
        <v>2682871.1500000004</v>
      </c>
      <c r="E15" s="36">
        <v>1649753.88</v>
      </c>
      <c r="F15" s="36">
        <v>4322956.87</v>
      </c>
      <c r="G15" s="36">
        <v>4139210.03</v>
      </c>
      <c r="H15" s="36">
        <v>1098254.94</v>
      </c>
      <c r="I15" s="36">
        <v>125513.64</v>
      </c>
      <c r="J15" s="36">
        <v>805950.03</v>
      </c>
      <c r="K15" s="275">
        <v>22759.97</v>
      </c>
    </row>
    <row r="16" spans="1:11">
      <c r="A16" s="33" t="s">
        <v>97</v>
      </c>
      <c r="B16" s="36">
        <v>66374063.979999997</v>
      </c>
      <c r="C16" s="36">
        <v>68652141.739999995</v>
      </c>
      <c r="D16" s="36">
        <v>110479558.08</v>
      </c>
      <c r="E16" s="36">
        <v>67342320.370000005</v>
      </c>
      <c r="F16" s="36">
        <v>201987826.62</v>
      </c>
      <c r="G16" s="36">
        <v>347064086</v>
      </c>
      <c r="H16" s="36">
        <v>185986109.46000001</v>
      </c>
      <c r="I16" s="36">
        <v>234651200.10999998</v>
      </c>
      <c r="J16" s="36">
        <v>126136074.55</v>
      </c>
      <c r="K16" s="275">
        <v>56638874.040000007</v>
      </c>
    </row>
    <row r="17" spans="1:11">
      <c r="A17" s="33" t="s">
        <v>98</v>
      </c>
      <c r="B17" s="36">
        <v>110707734.75999999</v>
      </c>
      <c r="C17" s="36">
        <v>123229875.47</v>
      </c>
      <c r="D17" s="36">
        <v>38907551.469999999</v>
      </c>
      <c r="E17" s="36">
        <v>63002507.140000001</v>
      </c>
      <c r="F17" s="36">
        <v>78663596.210000008</v>
      </c>
      <c r="G17" s="36">
        <v>108067124.84</v>
      </c>
      <c r="H17" s="36">
        <v>63627363.269999996</v>
      </c>
      <c r="I17" s="36">
        <v>32192362.059999999</v>
      </c>
      <c r="J17" s="36">
        <v>15536481.15</v>
      </c>
      <c r="K17" s="275">
        <v>25434253.299999997</v>
      </c>
    </row>
    <row r="18" spans="1:11">
      <c r="A18" s="33" t="s">
        <v>99</v>
      </c>
      <c r="B18" s="36">
        <v>283398346.40999997</v>
      </c>
      <c r="C18" s="36">
        <v>264799247.04000002</v>
      </c>
      <c r="D18" s="36">
        <v>372054757.60000002</v>
      </c>
      <c r="E18" s="36">
        <v>422325535.78999996</v>
      </c>
      <c r="F18" s="36">
        <v>459340507.74000001</v>
      </c>
      <c r="G18" s="36">
        <v>547675206.03999996</v>
      </c>
      <c r="H18" s="36">
        <v>545255309.13999999</v>
      </c>
      <c r="I18" s="36">
        <v>358192493.45999998</v>
      </c>
      <c r="J18" s="36">
        <v>288802646.45999998</v>
      </c>
      <c r="K18" s="275">
        <v>253360992.87</v>
      </c>
    </row>
    <row r="19" spans="1:11">
      <c r="A19" s="33" t="s">
        <v>100</v>
      </c>
      <c r="B19" s="36">
        <v>3172.9</v>
      </c>
      <c r="C19" s="36">
        <v>0</v>
      </c>
      <c r="D19" s="36">
        <v>274095.75</v>
      </c>
      <c r="E19" s="36">
        <v>115757.74</v>
      </c>
      <c r="F19" s="36">
        <v>501828.61</v>
      </c>
      <c r="G19" s="36">
        <v>444450.51</v>
      </c>
      <c r="H19" s="36">
        <v>95383.06</v>
      </c>
      <c r="I19" s="36">
        <v>1078.8699999999999</v>
      </c>
      <c r="J19" s="36">
        <v>1429.08</v>
      </c>
      <c r="K19" s="275">
        <v>4315.1399999999994</v>
      </c>
    </row>
    <row r="20" spans="1:11">
      <c r="A20" s="33" t="s">
        <v>101</v>
      </c>
      <c r="B20" s="36">
        <v>199229306.71000001</v>
      </c>
      <c r="C20" s="36">
        <v>183366498.43000001</v>
      </c>
      <c r="D20" s="36">
        <v>68279154.75</v>
      </c>
      <c r="E20" s="36">
        <v>72488136.25</v>
      </c>
      <c r="F20" s="36">
        <v>105630074.91999999</v>
      </c>
      <c r="G20" s="36">
        <v>161777753.31</v>
      </c>
      <c r="H20" s="36">
        <v>103733678.27999999</v>
      </c>
      <c r="I20" s="36">
        <v>53900588.590000004</v>
      </c>
      <c r="J20" s="36">
        <v>75878391.219999999</v>
      </c>
      <c r="K20" s="275">
        <v>41111915.07</v>
      </c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5">
        <v>0</v>
      </c>
    </row>
    <row r="22" spans="1:11">
      <c r="A22" s="33" t="s">
        <v>103</v>
      </c>
      <c r="B22" s="36">
        <v>42911.72</v>
      </c>
      <c r="C22" s="36">
        <v>47797.5</v>
      </c>
      <c r="D22" s="36">
        <v>43896.76</v>
      </c>
      <c r="E22" s="36">
        <v>56577.5</v>
      </c>
      <c r="F22" s="36">
        <v>120121.37</v>
      </c>
      <c r="G22" s="36">
        <v>710522.33</v>
      </c>
      <c r="H22" s="36">
        <v>1670990.4700000002</v>
      </c>
      <c r="I22" s="36">
        <v>789063.23</v>
      </c>
      <c r="J22" s="36">
        <v>99562.389999999985</v>
      </c>
      <c r="K22" s="275">
        <v>582873.76</v>
      </c>
    </row>
    <row r="23" spans="1:11">
      <c r="A23" s="33" t="s">
        <v>104</v>
      </c>
      <c r="B23" s="36">
        <v>487216297.61000001</v>
      </c>
      <c r="C23" s="36">
        <v>211435193.41</v>
      </c>
      <c r="D23" s="36">
        <v>385563975.85000002</v>
      </c>
      <c r="E23" s="36">
        <v>245490011.28</v>
      </c>
      <c r="F23" s="36">
        <v>392507454.75</v>
      </c>
      <c r="G23" s="36">
        <v>325421341.69</v>
      </c>
      <c r="H23" s="36">
        <v>297492036.81999999</v>
      </c>
      <c r="I23" s="36">
        <v>249401909.13</v>
      </c>
      <c r="J23" s="36">
        <v>233544864.59999999</v>
      </c>
      <c r="K23" s="275">
        <v>189395284.74000001</v>
      </c>
    </row>
    <row r="24" spans="1:11">
      <c r="A24" s="33" t="s">
        <v>105</v>
      </c>
      <c r="B24" s="36">
        <v>355486278.66999996</v>
      </c>
      <c r="C24" s="36">
        <v>377199408.09999996</v>
      </c>
      <c r="D24" s="36">
        <v>112581503.64999999</v>
      </c>
      <c r="E24" s="36">
        <v>149832539.31</v>
      </c>
      <c r="F24" s="36">
        <v>181704859.61000001</v>
      </c>
      <c r="G24" s="36">
        <v>197004847.94</v>
      </c>
      <c r="H24" s="36">
        <v>90142507.200000003</v>
      </c>
      <c r="I24" s="36">
        <v>64108014.82</v>
      </c>
      <c r="J24" s="36">
        <v>45275011.489999995</v>
      </c>
      <c r="K24" s="275">
        <v>12959532.629999999</v>
      </c>
    </row>
    <row r="25" spans="1:11">
      <c r="A25" s="33" t="s">
        <v>106</v>
      </c>
      <c r="B25" s="36">
        <v>6876.6</v>
      </c>
      <c r="C25" s="36">
        <v>9607.2900000000009</v>
      </c>
      <c r="D25" s="36">
        <v>33783.71</v>
      </c>
      <c r="E25" s="36">
        <v>19851.16</v>
      </c>
      <c r="F25" s="36">
        <v>128027.83</v>
      </c>
      <c r="G25" s="36">
        <v>182005.68</v>
      </c>
      <c r="H25" s="36">
        <v>6206028.790000001</v>
      </c>
      <c r="I25" s="36">
        <v>4140435.82</v>
      </c>
      <c r="J25" s="36">
        <v>1851.9</v>
      </c>
      <c r="K25" s="275">
        <v>31623008.73</v>
      </c>
    </row>
    <row r="26" spans="1:11">
      <c r="A26" s="33" t="s">
        <v>107</v>
      </c>
      <c r="B26" s="36">
        <v>144315028.28</v>
      </c>
      <c r="C26" s="36">
        <v>172502222.28</v>
      </c>
      <c r="D26" s="36">
        <v>247656042.30000001</v>
      </c>
      <c r="E26" s="36">
        <v>181583871.34999999</v>
      </c>
      <c r="F26" s="36">
        <v>307169985.73000002</v>
      </c>
      <c r="G26" s="36">
        <v>304315338.49000001</v>
      </c>
      <c r="H26" s="36">
        <v>218491749.28</v>
      </c>
      <c r="I26" s="36">
        <v>177457561.19999999</v>
      </c>
      <c r="J26" s="36">
        <v>136941189.25</v>
      </c>
      <c r="K26" s="275">
        <v>87174903.689999998</v>
      </c>
    </row>
    <row r="27" spans="1:11">
      <c r="A27" s="33" t="s">
        <v>108</v>
      </c>
      <c r="B27" s="36">
        <v>164007.07</v>
      </c>
      <c r="C27" s="36">
        <v>478211.55</v>
      </c>
      <c r="D27" s="36">
        <v>511912.33999999997</v>
      </c>
      <c r="E27" s="36">
        <v>436063.37</v>
      </c>
      <c r="F27" s="36">
        <v>622210.17000000004</v>
      </c>
      <c r="G27" s="36">
        <v>960723.89999999991</v>
      </c>
      <c r="H27" s="36">
        <v>554779.19999999995</v>
      </c>
      <c r="I27" s="36">
        <v>853012.37</v>
      </c>
      <c r="J27" s="36">
        <v>806841.22</v>
      </c>
      <c r="K27" s="275">
        <v>943407.78</v>
      </c>
    </row>
    <row r="28" spans="1:11">
      <c r="A28" s="33" t="s">
        <v>109</v>
      </c>
      <c r="B28" s="36">
        <v>773249540.38</v>
      </c>
      <c r="C28" s="36">
        <v>711596409.20000005</v>
      </c>
      <c r="D28" s="36">
        <v>307245982.46000004</v>
      </c>
      <c r="E28" s="36">
        <v>199206612.91</v>
      </c>
      <c r="F28" s="36">
        <v>350101607.76999998</v>
      </c>
      <c r="G28" s="36">
        <v>336547419.06</v>
      </c>
      <c r="H28" s="36">
        <v>251918679.81</v>
      </c>
      <c r="I28" s="36">
        <v>226801556.28999999</v>
      </c>
      <c r="J28" s="36">
        <v>205679752.31</v>
      </c>
      <c r="K28" s="275">
        <v>177659542.19</v>
      </c>
    </row>
    <row r="29" spans="1:11">
      <c r="A29" s="33" t="s">
        <v>110</v>
      </c>
      <c r="B29" s="36"/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5">
        <v>0</v>
      </c>
    </row>
    <row r="30" spans="1:11">
      <c r="A30" s="33" t="s">
        <v>111</v>
      </c>
      <c r="B30" s="36"/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5">
        <v>0</v>
      </c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5157001429.1699991</v>
      </c>
      <c r="C32" s="37">
        <f t="shared" si="0"/>
        <v>4435674554.2599993</v>
      </c>
      <c r="D32" s="37">
        <f t="shared" si="0"/>
        <v>3434452214.6400008</v>
      </c>
      <c r="E32" s="37">
        <f t="shared" si="0"/>
        <v>3089624088.0300002</v>
      </c>
      <c r="F32" s="37">
        <f t="shared" si="0"/>
        <v>4157369625.0100002</v>
      </c>
      <c r="G32" s="37">
        <f t="shared" si="0"/>
        <v>5124235060.0200005</v>
      </c>
      <c r="H32" s="37">
        <f>SUM(H6:H30)</f>
        <v>3817165283.1399999</v>
      </c>
      <c r="I32" s="37">
        <f>SUM(I6:I30)</f>
        <v>2978748571.54</v>
      </c>
      <c r="J32" s="37">
        <f>SUM(J6:J30)</f>
        <v>2260054866.7900004</v>
      </c>
      <c r="K32" s="37">
        <f>SUM(K6:K30)</f>
        <v>1496824679.24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367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284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K87"/>
  <sheetViews>
    <sheetView topLeftCell="A4" zoomScale="70" zoomScaleNormal="70" workbookViewId="0">
      <selection activeCell="B24" sqref="B24"/>
    </sheetView>
  </sheetViews>
  <sheetFormatPr baseColWidth="10" defaultColWidth="11.5546875" defaultRowHeight="12"/>
  <cols>
    <col min="1" max="1" width="17.5546875" style="10" customWidth="1"/>
    <col min="2" max="5" width="13.44140625" style="18" customWidth="1"/>
    <col min="6" max="9" width="13.44140625" style="12" customWidth="1"/>
    <col min="10" max="11" width="13.44140625" style="10" customWidth="1"/>
    <col min="12" max="16384" width="11.5546875" style="10"/>
  </cols>
  <sheetData>
    <row r="1" spans="1:11" ht="14.4">
      <c r="A1" s="34" t="s">
        <v>236</v>
      </c>
    </row>
    <row r="2" spans="1:11" ht="14.4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8" t="s">
        <v>234</v>
      </c>
      <c r="B6" s="189">
        <v>2007</v>
      </c>
      <c r="C6" s="189">
        <v>2008</v>
      </c>
      <c r="D6" s="189">
        <v>2009</v>
      </c>
      <c r="E6" s="189">
        <v>2010</v>
      </c>
      <c r="F6" s="189">
        <v>2011</v>
      </c>
      <c r="G6" s="189">
        <v>2012</v>
      </c>
      <c r="H6" s="189">
        <v>2013</v>
      </c>
      <c r="I6" s="189">
        <v>2014</v>
      </c>
      <c r="J6" s="189">
        <v>2015</v>
      </c>
      <c r="K6" s="189">
        <v>2016</v>
      </c>
    </row>
    <row r="7" spans="1:11">
      <c r="A7" s="33" t="s">
        <v>87</v>
      </c>
      <c r="B7" s="36">
        <v>72611</v>
      </c>
      <c r="C7" s="36">
        <v>134260</v>
      </c>
      <c r="D7" s="36">
        <v>4436</v>
      </c>
      <c r="E7" s="36">
        <v>4468</v>
      </c>
      <c r="F7" s="36">
        <v>923</v>
      </c>
      <c r="G7" s="36">
        <v>39</v>
      </c>
      <c r="H7" s="36">
        <v>48</v>
      </c>
      <c r="I7" s="36">
        <v>58</v>
      </c>
      <c r="J7" s="36">
        <v>74.92</v>
      </c>
      <c r="K7" s="36">
        <v>61.78</v>
      </c>
    </row>
    <row r="8" spans="1:11">
      <c r="A8" s="33" t="s">
        <v>88</v>
      </c>
      <c r="B8" s="36">
        <v>4425189</v>
      </c>
      <c r="C8" s="36">
        <v>5169377</v>
      </c>
      <c r="D8" s="36">
        <v>1914984</v>
      </c>
      <c r="E8" s="36">
        <v>4392094</v>
      </c>
      <c r="F8" s="36">
        <v>5143777</v>
      </c>
      <c r="G8" s="36">
        <v>2307836</v>
      </c>
      <c r="H8" s="36">
        <v>3591939</v>
      </c>
      <c r="I8" s="36">
        <v>2794537</v>
      </c>
      <c r="J8" s="36">
        <v>3593649.19</v>
      </c>
      <c r="K8" s="36">
        <v>64479376.629999995</v>
      </c>
    </row>
    <row r="9" spans="1:11">
      <c r="A9" s="33" t="s">
        <v>89</v>
      </c>
      <c r="B9" s="36">
        <v>3107405</v>
      </c>
      <c r="C9" s="36">
        <v>2377545</v>
      </c>
      <c r="D9" s="36">
        <v>454836</v>
      </c>
      <c r="E9" s="36">
        <v>140127</v>
      </c>
      <c r="F9" s="36">
        <v>630930</v>
      </c>
      <c r="G9" s="36">
        <v>1467003</v>
      </c>
      <c r="H9" s="36">
        <v>2311448</v>
      </c>
      <c r="I9" s="36">
        <v>465201</v>
      </c>
      <c r="J9" s="36">
        <v>1873625.73</v>
      </c>
      <c r="K9" s="36">
        <v>5593507.0299999993</v>
      </c>
    </row>
    <row r="10" spans="1:11">
      <c r="A10" s="33" t="s">
        <v>90</v>
      </c>
      <c r="B10" s="36">
        <v>15152960</v>
      </c>
      <c r="C10" s="36">
        <v>32353502</v>
      </c>
      <c r="D10" s="36">
        <v>37677744</v>
      </c>
      <c r="E10" s="36">
        <v>47817208</v>
      </c>
      <c r="F10" s="36">
        <v>62327359</v>
      </c>
      <c r="G10" s="36">
        <v>34047458</v>
      </c>
      <c r="H10" s="36">
        <v>28469309</v>
      </c>
      <c r="I10" s="36">
        <v>61205266</v>
      </c>
      <c r="J10" s="36">
        <v>70970669.489999995</v>
      </c>
      <c r="K10" s="36">
        <v>346070142.09000003</v>
      </c>
    </row>
    <row r="11" spans="1:11">
      <c r="A11" s="33" t="s">
        <v>91</v>
      </c>
      <c r="B11" s="36">
        <v>2142750</v>
      </c>
      <c r="C11" s="36">
        <v>2987536</v>
      </c>
      <c r="D11" s="36">
        <v>5680483</v>
      </c>
      <c r="E11" s="36">
        <v>14009728</v>
      </c>
      <c r="F11" s="36">
        <v>27428581</v>
      </c>
      <c r="G11" s="36">
        <v>11305525</v>
      </c>
      <c r="H11" s="36">
        <v>8838112</v>
      </c>
      <c r="I11" s="36">
        <v>9143440</v>
      </c>
      <c r="J11" s="36">
        <v>10431709.24</v>
      </c>
      <c r="K11" s="36">
        <v>13828411.4</v>
      </c>
    </row>
    <row r="12" spans="1:11">
      <c r="A12" s="33" t="s">
        <v>92</v>
      </c>
      <c r="B12" s="36">
        <v>229753</v>
      </c>
      <c r="C12" s="36">
        <v>603619</v>
      </c>
      <c r="D12" s="36">
        <v>14610064</v>
      </c>
      <c r="E12" s="36">
        <v>57124732</v>
      </c>
      <c r="F12" s="36">
        <v>89462978</v>
      </c>
      <c r="G12" s="36">
        <v>54639955</v>
      </c>
      <c r="H12" s="36">
        <v>85457657</v>
      </c>
      <c r="I12" s="36">
        <v>43509723</v>
      </c>
      <c r="J12" s="36">
        <v>37939895.130000003</v>
      </c>
      <c r="K12" s="36">
        <v>39867955.800000004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>
      <c r="A14" s="33" t="s">
        <v>94</v>
      </c>
      <c r="B14" s="36">
        <v>0</v>
      </c>
      <c r="C14" s="36">
        <v>0</v>
      </c>
      <c r="D14" s="36">
        <v>0</v>
      </c>
      <c r="E14" s="36">
        <v>19385830</v>
      </c>
      <c r="F14" s="36">
        <v>39996699</v>
      </c>
      <c r="G14" s="36">
        <v>28282072</v>
      </c>
      <c r="H14" s="36">
        <v>21311417</v>
      </c>
      <c r="I14" s="36">
        <v>38022772</v>
      </c>
      <c r="J14" s="36">
        <v>91040799.520000011</v>
      </c>
      <c r="K14" s="36">
        <v>108135667.40000001</v>
      </c>
    </row>
    <row r="15" spans="1:11">
      <c r="A15" s="33" t="s">
        <v>95</v>
      </c>
      <c r="B15" s="36">
        <v>8007180</v>
      </c>
      <c r="C15" s="36">
        <v>13695532</v>
      </c>
      <c r="D15" s="36">
        <v>7409606</v>
      </c>
      <c r="E15" s="36">
        <v>11902860</v>
      </c>
      <c r="F15" s="36">
        <v>21536755</v>
      </c>
      <c r="G15" s="36">
        <v>7169662</v>
      </c>
      <c r="H15" s="36">
        <v>6575704</v>
      </c>
      <c r="I15" s="36">
        <v>6097305</v>
      </c>
      <c r="J15" s="36">
        <v>7386627.25</v>
      </c>
      <c r="K15" s="36">
        <v>4262079.09</v>
      </c>
    </row>
    <row r="16" spans="1:11">
      <c r="A16" s="33" t="s">
        <v>96</v>
      </c>
      <c r="B16" s="36">
        <v>3478684</v>
      </c>
      <c r="C16" s="36">
        <v>1932104</v>
      </c>
      <c r="D16" s="36">
        <v>925949</v>
      </c>
      <c r="E16" s="36">
        <v>1421240</v>
      </c>
      <c r="F16" s="36">
        <v>2460403</v>
      </c>
      <c r="G16" s="36">
        <v>1312787</v>
      </c>
      <c r="H16" s="36">
        <v>1350610</v>
      </c>
      <c r="I16" s="36">
        <v>1417405</v>
      </c>
      <c r="J16" s="36">
        <v>1940862.95</v>
      </c>
      <c r="K16" s="36">
        <v>1996555.1700000002</v>
      </c>
    </row>
    <row r="17" spans="1:11">
      <c r="A17" s="33" t="s">
        <v>97</v>
      </c>
      <c r="B17" s="36">
        <v>7924234</v>
      </c>
      <c r="C17" s="36">
        <v>11287173</v>
      </c>
      <c r="D17" s="36">
        <v>8048300</v>
      </c>
      <c r="E17" s="36">
        <v>12491671</v>
      </c>
      <c r="F17" s="36">
        <v>28657841</v>
      </c>
      <c r="G17" s="36">
        <v>50162706</v>
      </c>
      <c r="H17" s="36">
        <v>39303662</v>
      </c>
      <c r="I17" s="36">
        <v>48393448</v>
      </c>
      <c r="J17" s="36">
        <v>12316881.129999999</v>
      </c>
      <c r="K17" s="36">
        <v>10090881.529999999</v>
      </c>
    </row>
    <row r="18" spans="1:11">
      <c r="A18" s="33" t="s">
        <v>98</v>
      </c>
      <c r="B18" s="36">
        <v>41214042</v>
      </c>
      <c r="C18" s="36">
        <v>28059807</v>
      </c>
      <c r="D18" s="36">
        <v>20609806</v>
      </c>
      <c r="E18" s="36">
        <v>35561680</v>
      </c>
      <c r="F18" s="36">
        <v>51439201</v>
      </c>
      <c r="G18" s="36">
        <v>14513337</v>
      </c>
      <c r="H18" s="36">
        <v>22211870</v>
      </c>
      <c r="I18" s="36">
        <v>4771452</v>
      </c>
      <c r="J18" s="36">
        <v>42233184.329999998</v>
      </c>
      <c r="K18" s="36">
        <v>23859437.209999997</v>
      </c>
    </row>
    <row r="19" spans="1:11">
      <c r="A19" s="33" t="s">
        <v>99</v>
      </c>
      <c r="B19" s="36">
        <v>17551854</v>
      </c>
      <c r="C19" s="36">
        <v>23501267</v>
      </c>
      <c r="D19" s="36">
        <v>26089773</v>
      </c>
      <c r="E19" s="36">
        <v>41357775</v>
      </c>
      <c r="F19" s="36">
        <v>62079461</v>
      </c>
      <c r="G19" s="36">
        <v>46281459</v>
      </c>
      <c r="H19" s="36">
        <v>43177064</v>
      </c>
      <c r="I19" s="36">
        <v>35976682</v>
      </c>
      <c r="J19" s="36">
        <v>40327207.729999997</v>
      </c>
      <c r="K19" s="36">
        <v>38962430.539999999</v>
      </c>
    </row>
    <row r="20" spans="1:11">
      <c r="A20" s="33" t="s">
        <v>100</v>
      </c>
      <c r="B20" s="36">
        <v>0</v>
      </c>
      <c r="C20" s="36">
        <v>0</v>
      </c>
      <c r="D20" s="36">
        <v>0</v>
      </c>
      <c r="E20" s="36">
        <v>25896</v>
      </c>
      <c r="F20" s="36">
        <v>124424</v>
      </c>
      <c r="G20" s="36">
        <v>29154</v>
      </c>
      <c r="H20" s="36">
        <v>0</v>
      </c>
      <c r="I20" s="36">
        <v>0</v>
      </c>
      <c r="J20" s="36">
        <v>0</v>
      </c>
      <c r="K20" s="36">
        <v>0</v>
      </c>
    </row>
    <row r="21" spans="1:11">
      <c r="A21" s="33" t="s">
        <v>101</v>
      </c>
      <c r="B21" s="36">
        <v>45075171</v>
      </c>
      <c r="C21" s="36">
        <v>42749832</v>
      </c>
      <c r="D21" s="36">
        <v>18927527</v>
      </c>
      <c r="E21" s="36">
        <v>35863622</v>
      </c>
      <c r="F21" s="36">
        <v>69320655</v>
      </c>
      <c r="G21" s="36">
        <v>26921423</v>
      </c>
      <c r="H21" s="36">
        <v>29843264</v>
      </c>
      <c r="I21" s="36">
        <v>24527570</v>
      </c>
      <c r="J21" s="36">
        <v>40962473.659999996</v>
      </c>
      <c r="K21" s="36">
        <v>28250435.450000003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>
      <c r="A24" s="33" t="s">
        <v>104</v>
      </c>
      <c r="B24" s="36">
        <v>95313610</v>
      </c>
      <c r="C24" s="36">
        <v>104590058</v>
      </c>
      <c r="D24" s="36">
        <v>55321786</v>
      </c>
      <c r="E24" s="36">
        <v>93874114</v>
      </c>
      <c r="F24" s="36">
        <v>102567807</v>
      </c>
      <c r="G24" s="36">
        <v>88816447</v>
      </c>
      <c r="H24" s="36">
        <v>58598499</v>
      </c>
      <c r="I24" s="36">
        <v>49229991</v>
      </c>
      <c r="J24" s="36">
        <v>50191725.279999994</v>
      </c>
      <c r="K24" s="36">
        <v>31014915.91</v>
      </c>
    </row>
    <row r="25" spans="1:11">
      <c r="A25" s="33" t="s">
        <v>105</v>
      </c>
      <c r="B25" s="36">
        <v>92382902</v>
      </c>
      <c r="C25" s="36">
        <v>57814651</v>
      </c>
      <c r="D25" s="36">
        <v>31390469</v>
      </c>
      <c r="E25" s="36">
        <v>52135742</v>
      </c>
      <c r="F25" s="36">
        <v>75166609</v>
      </c>
      <c r="G25" s="36">
        <v>24788149</v>
      </c>
      <c r="H25" s="36">
        <v>32663590</v>
      </c>
      <c r="I25" s="36">
        <v>15509637</v>
      </c>
      <c r="J25" s="36">
        <v>41367240.32</v>
      </c>
      <c r="K25" s="36">
        <v>21140128.490000002</v>
      </c>
    </row>
    <row r="26" spans="1:11">
      <c r="A26" s="33" t="s">
        <v>106</v>
      </c>
      <c r="B26" s="36">
        <v>759</v>
      </c>
      <c r="C26" s="36">
        <v>913</v>
      </c>
      <c r="D26" s="36">
        <v>0</v>
      </c>
      <c r="E26" s="36">
        <v>1291</v>
      </c>
      <c r="F26" s="36">
        <v>168584</v>
      </c>
      <c r="G26" s="36">
        <v>127077</v>
      </c>
      <c r="H26" s="36">
        <v>172335</v>
      </c>
      <c r="I26" s="36">
        <v>288123</v>
      </c>
      <c r="J26" s="36">
        <v>296383.94</v>
      </c>
      <c r="K26" s="36">
        <v>617143.41</v>
      </c>
    </row>
    <row r="27" spans="1:11">
      <c r="A27" s="33" t="s">
        <v>107</v>
      </c>
      <c r="B27" s="36">
        <v>36685326</v>
      </c>
      <c r="C27" s="36">
        <v>62394204</v>
      </c>
      <c r="D27" s="36">
        <v>38500189</v>
      </c>
      <c r="E27" s="36">
        <v>64903313</v>
      </c>
      <c r="F27" s="36">
        <v>76674845</v>
      </c>
      <c r="G27" s="36">
        <v>59113704</v>
      </c>
      <c r="H27" s="36">
        <v>46641569</v>
      </c>
      <c r="I27" s="36">
        <v>49023865</v>
      </c>
      <c r="J27" s="36">
        <v>26760661.670000002</v>
      </c>
      <c r="K27" s="36">
        <v>19687433.66</v>
      </c>
    </row>
    <row r="28" spans="1:11">
      <c r="A28" s="33" t="s">
        <v>108</v>
      </c>
      <c r="B28" s="36">
        <v>11504</v>
      </c>
      <c r="C28" s="36">
        <v>14992</v>
      </c>
      <c r="D28" s="36">
        <v>15561</v>
      </c>
      <c r="E28" s="36">
        <v>19786</v>
      </c>
      <c r="F28" s="36">
        <v>70114</v>
      </c>
      <c r="G28" s="36">
        <v>103084</v>
      </c>
      <c r="H28" s="36">
        <v>108145</v>
      </c>
      <c r="I28" s="36">
        <v>159648</v>
      </c>
      <c r="J28" s="36">
        <v>293277.71999999997</v>
      </c>
      <c r="K28" s="36">
        <v>252898.46</v>
      </c>
    </row>
    <row r="29" spans="1:11">
      <c r="A29" s="33" t="s">
        <v>109</v>
      </c>
      <c r="B29" s="36">
        <v>106142170</v>
      </c>
      <c r="C29" s="36">
        <v>84725432</v>
      </c>
      <c r="D29" s="36">
        <v>40792981</v>
      </c>
      <c r="E29" s="36">
        <v>74792785</v>
      </c>
      <c r="F29" s="36">
        <v>105784527</v>
      </c>
      <c r="G29" s="36">
        <v>45183308</v>
      </c>
      <c r="H29" s="36">
        <v>48204769</v>
      </c>
      <c r="I29" s="36">
        <v>47222397</v>
      </c>
      <c r="J29" s="36">
        <v>47376779.530000001</v>
      </c>
      <c r="K29" s="36">
        <v>30387711.219999999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478918104</v>
      </c>
      <c r="C33" s="37">
        <f t="shared" si="0"/>
        <v>474391804</v>
      </c>
      <c r="D33" s="37">
        <f t="shared" si="0"/>
        <v>308374494</v>
      </c>
      <c r="E33" s="37">
        <f t="shared" si="0"/>
        <v>567225962</v>
      </c>
      <c r="F33" s="37">
        <f t="shared" si="0"/>
        <v>821042473</v>
      </c>
      <c r="G33" s="37">
        <f t="shared" si="0"/>
        <v>496572185</v>
      </c>
      <c r="H33" s="37">
        <f>SUM(H7:H31)</f>
        <v>478831011</v>
      </c>
      <c r="I33" s="37">
        <f>SUM(I7:I31)</f>
        <v>437758520</v>
      </c>
      <c r="J33" s="37">
        <f>SUM(J7:J31)</f>
        <v>527303728.73000002</v>
      </c>
      <c r="K33" s="37">
        <f>SUM(K7:K31)</f>
        <v>788497172.26999998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283</v>
      </c>
    </row>
    <row r="61" spans="1:9">
      <c r="G61" s="237"/>
      <c r="H61" s="237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M45"/>
  <sheetViews>
    <sheetView zoomScale="85" zoomScaleNormal="85" workbookViewId="0">
      <selection activeCell="B24" sqref="B24"/>
    </sheetView>
  </sheetViews>
  <sheetFormatPr baseColWidth="10" defaultColWidth="11.5546875" defaultRowHeight="12"/>
  <cols>
    <col min="1" max="1" width="19" style="10" customWidth="1"/>
    <col min="2" max="2" width="12.33203125" style="18" customWidth="1"/>
    <col min="3" max="3" width="13" style="18" customWidth="1"/>
    <col min="4" max="5" width="12.33203125" style="18" customWidth="1"/>
    <col min="6" max="6" width="12.77734375" style="12" customWidth="1"/>
    <col min="7" max="7" width="13" style="12" customWidth="1"/>
    <col min="8" max="8" width="12.33203125" style="12" customWidth="1"/>
    <col min="9" max="9" width="15.109375" style="12" customWidth="1"/>
    <col min="10" max="11" width="14.88671875" style="10" customWidth="1"/>
    <col min="12" max="12" width="33.33203125" style="10" customWidth="1"/>
    <col min="13" max="16384" width="11.5546875" style="10"/>
  </cols>
  <sheetData>
    <row r="1" spans="1:13" ht="14.4">
      <c r="A1" s="34" t="s">
        <v>235</v>
      </c>
    </row>
    <row r="2" spans="1:13" ht="14.4">
      <c r="A2" s="34" t="s">
        <v>124</v>
      </c>
    </row>
    <row r="3" spans="1:13">
      <c r="A3" s="33" t="s">
        <v>86</v>
      </c>
      <c r="G3" s="28"/>
      <c r="H3" s="28"/>
    </row>
    <row r="4" spans="1:13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3">
      <c r="E6" s="12"/>
    </row>
    <row r="7" spans="1:13">
      <c r="A7" s="188" t="s">
        <v>234</v>
      </c>
      <c r="B7" s="189">
        <v>2007</v>
      </c>
      <c r="C7" s="189">
        <v>2008</v>
      </c>
      <c r="D7" s="189">
        <v>2009</v>
      </c>
      <c r="E7" s="189">
        <v>2010</v>
      </c>
      <c r="F7" s="189">
        <v>2011</v>
      </c>
      <c r="G7" s="189">
        <v>2012</v>
      </c>
      <c r="H7" s="189">
        <v>2013</v>
      </c>
      <c r="I7" s="189">
        <v>2014</v>
      </c>
      <c r="J7" s="189">
        <v>2015</v>
      </c>
      <c r="K7" s="189">
        <v>2016</v>
      </c>
    </row>
    <row r="8" spans="1:13">
      <c r="A8" s="33" t="s">
        <v>87</v>
      </c>
      <c r="B8" s="36">
        <v>1334328.8898</v>
      </c>
      <c r="C8" s="36">
        <v>1885446.8577241739</v>
      </c>
      <c r="D8" s="36">
        <v>2604136.0375251225</v>
      </c>
      <c r="E8" s="36">
        <v>2802081.8990824148</v>
      </c>
      <c r="F8" s="36">
        <v>2758912.084381836</v>
      </c>
      <c r="G8" s="36">
        <v>2598937.7619712553</v>
      </c>
      <c r="H8" s="36">
        <v>1825791.6429200002</v>
      </c>
      <c r="I8" s="36">
        <v>1956936.3164799998</v>
      </c>
      <c r="J8" s="36">
        <v>2181076.9615000002</v>
      </c>
      <c r="K8" s="36">
        <v>1373174.4219199999</v>
      </c>
      <c r="M8" s="60"/>
    </row>
    <row r="9" spans="1:13">
      <c r="A9" s="33" t="s">
        <v>88</v>
      </c>
      <c r="B9" s="36">
        <v>6919692.0354999993</v>
      </c>
      <c r="C9" s="36">
        <v>7656222.469328573</v>
      </c>
      <c r="D9" s="36">
        <v>7271730.0195494294</v>
      </c>
      <c r="E9" s="36">
        <v>8097946.9850280313</v>
      </c>
      <c r="F9" s="36">
        <v>9392414.2086814065</v>
      </c>
      <c r="G9" s="36">
        <v>10256307.121006878</v>
      </c>
      <c r="H9" s="36">
        <v>12277707.738180002</v>
      </c>
      <c r="I9" s="36">
        <v>13685005.948799999</v>
      </c>
      <c r="J9" s="36">
        <v>16128823.085964302</v>
      </c>
      <c r="K9" s="36">
        <v>16608974.184700001</v>
      </c>
    </row>
    <row r="10" spans="1:13">
      <c r="A10" s="33" t="s">
        <v>89</v>
      </c>
      <c r="B10" s="36">
        <v>4369043.9093000004</v>
      </c>
      <c r="C10" s="36">
        <v>7312841.2329840008</v>
      </c>
      <c r="D10" s="36">
        <v>4901382.6419947008</v>
      </c>
      <c r="E10" s="36">
        <v>6571717.9971504146</v>
      </c>
      <c r="F10" s="36">
        <v>7718362.3780964613</v>
      </c>
      <c r="G10" s="36">
        <v>7755266.2230911357</v>
      </c>
      <c r="H10" s="36">
        <v>9241030.0819799993</v>
      </c>
      <c r="I10" s="36">
        <v>9635277.1273599993</v>
      </c>
      <c r="J10" s="36">
        <v>10886734.440749506</v>
      </c>
      <c r="K10" s="36">
        <v>10930052.332920002</v>
      </c>
      <c r="M10" s="60"/>
    </row>
    <row r="11" spans="1:13">
      <c r="A11" s="33" t="s">
        <v>90</v>
      </c>
      <c r="B11" s="36">
        <v>11322521.297599999</v>
      </c>
      <c r="C11" s="36">
        <v>11777471.507764734</v>
      </c>
      <c r="D11" s="36">
        <v>13171182.898758335</v>
      </c>
      <c r="E11" s="36">
        <v>17153291.72868719</v>
      </c>
      <c r="F11" s="36">
        <v>18448408.87328168</v>
      </c>
      <c r="G11" s="36">
        <v>18923925.400259413</v>
      </c>
      <c r="H11" s="36">
        <v>21230830.52208</v>
      </c>
      <c r="I11" s="36">
        <v>20798111.013280001</v>
      </c>
      <c r="J11" s="36">
        <v>25913730.64844257</v>
      </c>
      <c r="K11" s="36">
        <v>26892128.792280003</v>
      </c>
    </row>
    <row r="12" spans="1:13">
      <c r="A12" s="33" t="s">
        <v>91</v>
      </c>
      <c r="B12" s="36">
        <v>5826158.8182999995</v>
      </c>
      <c r="C12" s="36">
        <v>6863988.4434866421</v>
      </c>
      <c r="D12" s="36">
        <v>4986369.0543342577</v>
      </c>
      <c r="E12" s="36">
        <v>7957769.1972676329</v>
      </c>
      <c r="F12" s="36">
        <v>8454082.1447049789</v>
      </c>
      <c r="G12" s="36">
        <v>9082065.8306906074</v>
      </c>
      <c r="H12" s="36">
        <v>9929504.8179599997</v>
      </c>
      <c r="I12" s="36">
        <v>10169321.679839998</v>
      </c>
      <c r="J12" s="36">
        <v>11031189.389992861</v>
      </c>
      <c r="K12" s="36">
        <v>10411213.027980002</v>
      </c>
      <c r="M12" s="60"/>
    </row>
    <row r="13" spans="1:13">
      <c r="A13" s="33" t="s">
        <v>92</v>
      </c>
      <c r="B13" s="36">
        <v>9335281.2338999994</v>
      </c>
      <c r="C13" s="36">
        <v>13324471.013770783</v>
      </c>
      <c r="D13" s="36">
        <v>13318849.086986749</v>
      </c>
      <c r="E13" s="36">
        <v>15049567.406510746</v>
      </c>
      <c r="F13" s="36">
        <v>15557516.712760732</v>
      </c>
      <c r="G13" s="36">
        <v>15852389.235077644</v>
      </c>
      <c r="H13" s="36">
        <v>15830478.344440002</v>
      </c>
      <c r="I13" s="36">
        <v>16642735.962239999</v>
      </c>
      <c r="J13" s="36">
        <v>17557258.990963858</v>
      </c>
      <c r="K13" s="36">
        <v>15929663.727979999</v>
      </c>
      <c r="M13" s="60"/>
    </row>
    <row r="14" spans="1:13">
      <c r="A14" s="33" t="s">
        <v>93</v>
      </c>
      <c r="B14" s="36">
        <v>10589.5118</v>
      </c>
      <c r="C14" s="36">
        <v>11300.060776316483</v>
      </c>
      <c r="D14" s="36">
        <v>11245.963526444284</v>
      </c>
      <c r="E14" s="36">
        <v>22428.265658171251</v>
      </c>
      <c r="F14" s="36">
        <v>5088.0357128230453</v>
      </c>
      <c r="G14" s="36">
        <v>7579.0649344109852</v>
      </c>
      <c r="H14" s="36">
        <v>17516.543239999999</v>
      </c>
      <c r="I14" s="36">
        <v>13644.296479999999</v>
      </c>
      <c r="J14" s="36">
        <v>32464.558280000001</v>
      </c>
      <c r="K14" s="36">
        <v>23135.928520000001</v>
      </c>
      <c r="M14" s="60"/>
    </row>
    <row r="15" spans="1:13">
      <c r="A15" s="33" t="s">
        <v>94</v>
      </c>
      <c r="B15" s="36">
        <v>6483400.4341000002</v>
      </c>
      <c r="C15" s="36">
        <v>8335537.8569511361</v>
      </c>
      <c r="D15" s="36">
        <v>8329096.1438863734</v>
      </c>
      <c r="E15" s="36">
        <v>7606100.1849861285</v>
      </c>
      <c r="F15" s="36">
        <v>9659696.4300015625</v>
      </c>
      <c r="G15" s="36">
        <v>10939122.498419806</v>
      </c>
      <c r="H15" s="36">
        <v>12387522.480200002</v>
      </c>
      <c r="I15" s="36">
        <v>11999324.112959998</v>
      </c>
      <c r="J15" s="36">
        <v>13624297.120202912</v>
      </c>
      <c r="K15" s="36">
        <v>12975229.35682</v>
      </c>
    </row>
    <row r="16" spans="1:13">
      <c r="A16" s="33" t="s">
        <v>95</v>
      </c>
      <c r="B16" s="36">
        <v>5187684.9021999994</v>
      </c>
      <c r="C16" s="36">
        <v>5581649.2709796997</v>
      </c>
      <c r="D16" s="36">
        <v>5155731.3510648236</v>
      </c>
      <c r="E16" s="36">
        <v>5154738.7779010274</v>
      </c>
      <c r="F16" s="36">
        <v>7840591.8007516256</v>
      </c>
      <c r="G16" s="36">
        <v>7771474.6991853416</v>
      </c>
      <c r="H16" s="36">
        <v>8466063.7667800002</v>
      </c>
      <c r="I16" s="36">
        <v>8703169.9118399993</v>
      </c>
      <c r="J16" s="36">
        <v>9920096.3440767042</v>
      </c>
      <c r="K16" s="36">
        <v>10210179.848659998</v>
      </c>
      <c r="M16" s="60"/>
    </row>
    <row r="17" spans="1:13">
      <c r="A17" s="33" t="s">
        <v>96</v>
      </c>
      <c r="B17" s="36">
        <v>1440888.0593999999</v>
      </c>
      <c r="C17" s="36">
        <v>2463420.5479415776</v>
      </c>
      <c r="D17" s="36">
        <v>1329665.642055142</v>
      </c>
      <c r="E17" s="36">
        <v>1515454.0002538557</v>
      </c>
      <c r="F17" s="36">
        <v>1702369.8013526185</v>
      </c>
      <c r="G17" s="36">
        <v>2326784.9731547069</v>
      </c>
      <c r="H17" s="36">
        <v>2581905.7791999998</v>
      </c>
      <c r="I17" s="36">
        <v>2938348.1512000002</v>
      </c>
      <c r="J17" s="36">
        <v>3535871.7847857946</v>
      </c>
      <c r="K17" s="36">
        <v>3132112.7838400002</v>
      </c>
      <c r="M17" s="60"/>
    </row>
    <row r="18" spans="1:13">
      <c r="A18" s="33" t="s">
        <v>97</v>
      </c>
      <c r="B18" s="36">
        <v>2607409.8925999999</v>
      </c>
      <c r="C18" s="36">
        <v>3429872.9844797268</v>
      </c>
      <c r="D18" s="36">
        <v>3060716.5959932036</v>
      </c>
      <c r="E18" s="36">
        <v>4025571.4172085314</v>
      </c>
      <c r="F18" s="36">
        <v>4414770.3028009674</v>
      </c>
      <c r="G18" s="36">
        <v>3968745.9335675007</v>
      </c>
      <c r="H18" s="36">
        <v>5200478.4551406</v>
      </c>
      <c r="I18" s="36">
        <v>5010835.9271999998</v>
      </c>
      <c r="J18" s="36">
        <v>7247308.4467009911</v>
      </c>
      <c r="K18" s="36">
        <v>6313896.7821199996</v>
      </c>
      <c r="M18" s="60"/>
    </row>
    <row r="19" spans="1:13">
      <c r="A19" s="33" t="s">
        <v>98</v>
      </c>
      <c r="B19" s="36">
        <v>4025802.9662999995</v>
      </c>
      <c r="C19" s="36">
        <v>4444856.7729877736</v>
      </c>
      <c r="D19" s="36">
        <v>4159594.2536357469</v>
      </c>
      <c r="E19" s="36">
        <v>6139814.2762503335</v>
      </c>
      <c r="F19" s="36">
        <v>6393963.5306224655</v>
      </c>
      <c r="G19" s="36">
        <v>7345486.7249576561</v>
      </c>
      <c r="H19" s="36">
        <v>7856575.2497799993</v>
      </c>
      <c r="I19" s="36">
        <v>8534969.0248000007</v>
      </c>
      <c r="J19" s="36">
        <v>8708975.1152234748</v>
      </c>
      <c r="K19" s="36">
        <v>10904883.95562</v>
      </c>
      <c r="M19" s="60"/>
    </row>
    <row r="20" spans="1:13">
      <c r="A20" s="33" t="s">
        <v>99</v>
      </c>
      <c r="B20" s="36">
        <v>7381306.7697999999</v>
      </c>
      <c r="C20" s="36">
        <v>9710945.0055526961</v>
      </c>
      <c r="D20" s="36">
        <v>10380841.300382096</v>
      </c>
      <c r="E20" s="36">
        <v>11409208.843352167</v>
      </c>
      <c r="F20" s="36">
        <v>12095515.775883485</v>
      </c>
      <c r="G20" s="36">
        <v>13367456.898452088</v>
      </c>
      <c r="H20" s="36">
        <v>13543384.77472</v>
      </c>
      <c r="I20" s="36">
        <v>14627549.89536</v>
      </c>
      <c r="J20" s="36">
        <v>16296320.475885883</v>
      </c>
      <c r="K20" s="36">
        <v>16060239.381591201</v>
      </c>
      <c r="M20" s="60"/>
    </row>
    <row r="21" spans="1:13">
      <c r="A21" s="33" t="s">
        <v>100</v>
      </c>
      <c r="B21" s="36">
        <v>595910.3578</v>
      </c>
      <c r="C21" s="36">
        <v>1059665.7928002398</v>
      </c>
      <c r="D21" s="36">
        <v>1423706.9451710866</v>
      </c>
      <c r="E21" s="36">
        <v>1521519.8981679007</v>
      </c>
      <c r="F21" s="36">
        <v>1790986.4947222113</v>
      </c>
      <c r="G21" s="36">
        <v>1734978.9298764425</v>
      </c>
      <c r="H21" s="36">
        <v>1644525.1435400001</v>
      </c>
      <c r="I21" s="36">
        <v>2044499.3359999999</v>
      </c>
      <c r="J21" s="36">
        <v>2820409.0690200003</v>
      </c>
      <c r="K21" s="36">
        <v>2951764.2245800002</v>
      </c>
      <c r="M21" s="60"/>
    </row>
    <row r="22" spans="1:13">
      <c r="A22" s="33" t="s">
        <v>101</v>
      </c>
      <c r="B22" s="36">
        <v>7605118.4699999997</v>
      </c>
      <c r="C22" s="36">
        <v>7667101.5063055521</v>
      </c>
      <c r="D22" s="36">
        <v>7801763.2186738746</v>
      </c>
      <c r="E22" s="36">
        <v>9431368.2414579075</v>
      </c>
      <c r="F22" s="36">
        <v>11380129.476038987</v>
      </c>
      <c r="G22" s="36">
        <v>11202302.463171164</v>
      </c>
      <c r="H22" s="36">
        <v>12173083.610840002</v>
      </c>
      <c r="I22" s="36">
        <v>13035986.717759999</v>
      </c>
      <c r="J22" s="36">
        <v>15291867.604836276</v>
      </c>
      <c r="K22" s="36">
        <v>15402522.523100002</v>
      </c>
    </row>
    <row r="23" spans="1:13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v>486812.70973999996</v>
      </c>
      <c r="K23" s="36">
        <v>109585.3505</v>
      </c>
      <c r="M23" s="60"/>
    </row>
    <row r="24" spans="1:13">
      <c r="A24" s="33" t="s">
        <v>103</v>
      </c>
      <c r="B24" s="36">
        <v>1411028.0541999999</v>
      </c>
      <c r="C24" s="36">
        <v>1503559.6201049828</v>
      </c>
      <c r="D24" s="36">
        <v>1815498.6870035345</v>
      </c>
      <c r="E24" s="36">
        <v>1929867.6567431935</v>
      </c>
      <c r="F24" s="36">
        <v>2087314.4489031448</v>
      </c>
      <c r="G24" s="36">
        <v>2339768.8466951731</v>
      </c>
      <c r="H24" s="36">
        <v>3449171.4610600001</v>
      </c>
      <c r="I24" s="36">
        <v>3695676.7881599995</v>
      </c>
      <c r="J24" s="36">
        <v>5477205.2553400006</v>
      </c>
      <c r="K24" s="36">
        <v>6304170.3641799996</v>
      </c>
    </row>
    <row r="25" spans="1:13">
      <c r="A25" s="33" t="s">
        <v>104</v>
      </c>
      <c r="B25" s="36">
        <v>3597750.4802000001</v>
      </c>
      <c r="C25" s="36">
        <v>3869806.3761030934</v>
      </c>
      <c r="D25" s="36">
        <v>5234421.1746665835</v>
      </c>
      <c r="E25" s="36">
        <v>5892959.7344155908</v>
      </c>
      <c r="F25" s="36">
        <v>5043318.7105122404</v>
      </c>
      <c r="G25" s="36">
        <v>7083829.589219776</v>
      </c>
      <c r="H25" s="36">
        <v>6106276.6426799996</v>
      </c>
      <c r="I25" s="36">
        <v>5141307.7097599991</v>
      </c>
      <c r="J25" s="36">
        <v>4226999.2460777536</v>
      </c>
      <c r="K25" s="36">
        <v>5281046.0756200003</v>
      </c>
    </row>
    <row r="26" spans="1:13">
      <c r="A26" s="33" t="s">
        <v>105</v>
      </c>
      <c r="B26" s="36">
        <v>3493547.6666999999</v>
      </c>
      <c r="C26" s="36">
        <v>3960317.6947935098</v>
      </c>
      <c r="D26" s="36">
        <v>3923245.1533731665</v>
      </c>
      <c r="E26" s="36">
        <v>4310321.7462664228</v>
      </c>
      <c r="F26" s="36">
        <v>4398577.190780038</v>
      </c>
      <c r="G26" s="36">
        <v>5657187.9169113589</v>
      </c>
      <c r="H26" s="36">
        <v>6066630.1240999997</v>
      </c>
      <c r="I26" s="36">
        <v>6336432.3414399996</v>
      </c>
      <c r="J26" s="36">
        <v>7168904.5220202953</v>
      </c>
      <c r="K26" s="36">
        <v>7826473.8304200005</v>
      </c>
    </row>
    <row r="27" spans="1:13">
      <c r="A27" s="33" t="s">
        <v>106</v>
      </c>
      <c r="B27" s="36">
        <v>3680023.1386000002</v>
      </c>
      <c r="C27" s="36">
        <v>5402052.7953502769</v>
      </c>
      <c r="D27" s="36">
        <v>5344138.6462381808</v>
      </c>
      <c r="E27" s="36">
        <v>5285281.432479511</v>
      </c>
      <c r="F27" s="36">
        <v>5159013.5264978996</v>
      </c>
      <c r="G27" s="36">
        <v>6323145.0950636603</v>
      </c>
      <c r="H27" s="36">
        <v>6287323.9515400007</v>
      </c>
      <c r="I27" s="36">
        <v>7264707.2099199994</v>
      </c>
      <c r="J27" s="36">
        <v>8552181.8688560091</v>
      </c>
      <c r="K27" s="36">
        <v>7248979.5675000008</v>
      </c>
      <c r="M27" s="60"/>
    </row>
    <row r="28" spans="1:13">
      <c r="A28" s="33" t="s">
        <v>107</v>
      </c>
      <c r="B28" s="36">
        <v>6760651.2968999995</v>
      </c>
      <c r="C28" s="36">
        <v>7046240.7818319406</v>
      </c>
      <c r="D28" s="36">
        <v>7291241.7582965214</v>
      </c>
      <c r="E28" s="36">
        <v>14325726.961119816</v>
      </c>
      <c r="F28" s="36">
        <v>13516184.16526149</v>
      </c>
      <c r="G28" s="36">
        <v>13686427.053516259</v>
      </c>
      <c r="H28" s="36">
        <v>10491345.324599998</v>
      </c>
      <c r="I28" s="36">
        <v>11003674.13136</v>
      </c>
      <c r="J28" s="36">
        <v>13574740.937457208</v>
      </c>
      <c r="K28" s="36">
        <v>13102471.58938</v>
      </c>
      <c r="M28" s="60"/>
    </row>
    <row r="29" spans="1:13">
      <c r="A29" s="33" t="s">
        <v>108</v>
      </c>
      <c r="B29" s="36">
        <v>957333.37469999993</v>
      </c>
      <c r="C29" s="36">
        <v>1033820.424048265</v>
      </c>
      <c r="D29" s="36">
        <v>664529.97573027725</v>
      </c>
      <c r="E29" s="36">
        <v>927993.41310510365</v>
      </c>
      <c r="F29" s="36">
        <v>869382.4310984239</v>
      </c>
      <c r="G29" s="36">
        <v>949736.02802175866</v>
      </c>
      <c r="H29" s="36">
        <v>913443.64188000001</v>
      </c>
      <c r="I29" s="36">
        <v>2103074.92368</v>
      </c>
      <c r="J29" s="36">
        <v>1017700.4660600001</v>
      </c>
      <c r="K29" s="36">
        <v>1411218.1635200002</v>
      </c>
      <c r="M29" s="60"/>
    </row>
    <row r="30" spans="1:13">
      <c r="A30" s="33" t="s">
        <v>109</v>
      </c>
      <c r="B30" s="36">
        <v>2423457.9626000002</v>
      </c>
      <c r="C30" s="36">
        <v>3146142.814792308</v>
      </c>
      <c r="D30" s="36">
        <v>3207876.5915867663</v>
      </c>
      <c r="E30" s="36">
        <v>4802513.511701487</v>
      </c>
      <c r="F30" s="36">
        <v>4102959.3104283637</v>
      </c>
      <c r="G30" s="36">
        <v>4833596.6362122968</v>
      </c>
      <c r="H30" s="36">
        <v>4411779.5142200002</v>
      </c>
      <c r="I30" s="36">
        <v>5212809.5318400003</v>
      </c>
      <c r="J30" s="36">
        <v>6004016.6466623656</v>
      </c>
      <c r="K30" s="36">
        <v>5107766.3392599998</v>
      </c>
    </row>
    <row r="31" spans="1:13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v>56161.129980000005</v>
      </c>
      <c r="K31" s="36">
        <v>65519.100000000006</v>
      </c>
      <c r="M31" s="60"/>
    </row>
    <row r="32" spans="1:13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v>41359.83698</v>
      </c>
      <c r="K32" s="36">
        <v>21688.921420000002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97086931.147199988</v>
      </c>
      <c r="C34" s="37">
        <f t="shared" si="0"/>
        <v>117944893.00459036</v>
      </c>
      <c r="D34" s="37">
        <f t="shared" si="0"/>
        <v>115901956.10024057</v>
      </c>
      <c r="E34" s="37">
        <f t="shared" si="0"/>
        <v>142114192.39841759</v>
      </c>
      <c r="F34" s="37">
        <f t="shared" si="0"/>
        <v>153333246.43703079</v>
      </c>
      <c r="G34" s="37">
        <f t="shared" si="0"/>
        <v>164714004.27582407</v>
      </c>
      <c r="H34" s="37">
        <f>SUM(H8:H32)</f>
        <v>172438817.46004063</v>
      </c>
      <c r="I34" s="37">
        <f>SUM(I8:I32)</f>
        <v>181115546.38351998</v>
      </c>
      <c r="J34" s="37">
        <f>SUM(J8:J32)</f>
        <v>207782506.65579879</v>
      </c>
      <c r="K34" s="37">
        <f>SUM(K8:K32)</f>
        <v>206598090.57443118</v>
      </c>
    </row>
    <row r="35" spans="1:11">
      <c r="B35" s="10"/>
      <c r="C35" s="10"/>
      <c r="D35" s="10"/>
      <c r="E35" s="219"/>
      <c r="F35" s="219"/>
      <c r="G35" s="219"/>
      <c r="H35" s="219"/>
      <c r="I35" s="219"/>
      <c r="J35" s="219"/>
    </row>
    <row r="37" spans="1:11">
      <c r="I37" s="227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282</v>
      </c>
    </row>
    <row r="44" spans="1:11">
      <c r="A44" s="10" t="s">
        <v>280</v>
      </c>
    </row>
    <row r="45" spans="1:11">
      <c r="A45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94"/>
  <sheetViews>
    <sheetView workbookViewId="0">
      <selection activeCell="B24" sqref="B24"/>
    </sheetView>
  </sheetViews>
  <sheetFormatPr baseColWidth="10" defaultRowHeight="14.4"/>
  <sheetData>
    <row r="2" spans="2:8">
      <c r="B2" s="330" t="s">
        <v>410</v>
      </c>
      <c r="C2" s="330"/>
      <c r="D2" s="330"/>
      <c r="E2" s="330"/>
      <c r="F2" s="330"/>
      <c r="G2" s="330"/>
    </row>
    <row r="3" spans="2:8">
      <c r="B3" s="330" t="s">
        <v>254</v>
      </c>
      <c r="C3" s="330"/>
      <c r="D3" s="330"/>
      <c r="E3" s="330"/>
      <c r="F3" s="330"/>
      <c r="G3" s="330"/>
    </row>
    <row r="5" spans="2:8" ht="30.6">
      <c r="B5" s="203"/>
      <c r="C5" s="204" t="s">
        <v>255</v>
      </c>
      <c r="D5" s="203" t="s">
        <v>256</v>
      </c>
      <c r="E5" s="203" t="s">
        <v>257</v>
      </c>
      <c r="F5" s="205" t="s">
        <v>258</v>
      </c>
      <c r="G5" s="205" t="s">
        <v>259</v>
      </c>
      <c r="H5" s="205" t="s">
        <v>113</v>
      </c>
    </row>
    <row r="8" spans="2:8">
      <c r="B8" s="161">
        <v>2011</v>
      </c>
      <c r="C8" s="162" t="s">
        <v>260</v>
      </c>
      <c r="D8" s="163" t="s">
        <v>261</v>
      </c>
      <c r="E8" s="163">
        <v>74.252005180000012</v>
      </c>
      <c r="F8" s="163" t="s">
        <v>85</v>
      </c>
      <c r="G8" s="164" t="s">
        <v>85</v>
      </c>
      <c r="H8" s="164">
        <f>SUM(D8:G8)</f>
        <v>74.252005180000012</v>
      </c>
    </row>
    <row r="9" spans="2:8">
      <c r="B9" s="165"/>
      <c r="C9" s="166" t="s">
        <v>262</v>
      </c>
      <c r="D9" s="167">
        <v>5.07822101</v>
      </c>
      <c r="E9" s="167">
        <v>70.916692009999991</v>
      </c>
      <c r="F9" s="167">
        <v>5.4546779699999997</v>
      </c>
      <c r="G9" s="168" t="s">
        <v>85</v>
      </c>
      <c r="H9" s="168">
        <f t="shared" ref="H9:H61" si="0">SUM(D9:G9)</f>
        <v>81.44959098999999</v>
      </c>
    </row>
    <row r="10" spans="2:8">
      <c r="B10" s="169"/>
      <c r="C10" s="170" t="s">
        <v>263</v>
      </c>
      <c r="D10" s="171">
        <v>53.582341989999996</v>
      </c>
      <c r="E10" s="171">
        <v>0.95393199000000006</v>
      </c>
      <c r="F10" s="171">
        <v>65.223550990000007</v>
      </c>
      <c r="G10" s="172">
        <v>135.62538000999999</v>
      </c>
      <c r="H10" s="172">
        <f t="shared" si="0"/>
        <v>255.38520498</v>
      </c>
    </row>
    <row r="11" spans="2:8">
      <c r="B11" s="267"/>
      <c r="C11" s="265" t="s">
        <v>113</v>
      </c>
      <c r="D11" s="268">
        <f>SUM(D8:D10)</f>
        <v>58.660562999999996</v>
      </c>
      <c r="E11" s="268">
        <f t="shared" ref="E11:G11" si="1">SUM(E8:E10)</f>
        <v>146.12262917999999</v>
      </c>
      <c r="F11" s="268">
        <f t="shared" si="1"/>
        <v>70.678228960000013</v>
      </c>
      <c r="G11" s="268">
        <f t="shared" si="1"/>
        <v>135.62538000999999</v>
      </c>
      <c r="H11" s="268">
        <f t="shared" si="0"/>
        <v>411.08680114999993</v>
      </c>
    </row>
    <row r="12" spans="2:8">
      <c r="B12" s="161">
        <v>2012</v>
      </c>
      <c r="C12" s="162" t="s">
        <v>264</v>
      </c>
      <c r="D12" s="163">
        <v>62.824097009999996</v>
      </c>
      <c r="E12" s="163">
        <v>4.1418440200000006</v>
      </c>
      <c r="F12" s="163">
        <v>74.358613950000006</v>
      </c>
      <c r="G12" s="164">
        <v>81.362797069999985</v>
      </c>
      <c r="H12" s="164">
        <f t="shared" si="0"/>
        <v>222.68735205000002</v>
      </c>
    </row>
    <row r="13" spans="2:8">
      <c r="B13" s="165"/>
      <c r="C13" s="166" t="s">
        <v>265</v>
      </c>
      <c r="D13" s="167">
        <v>48.167363980000005</v>
      </c>
      <c r="E13" s="167">
        <v>0.10188</v>
      </c>
      <c r="F13" s="167">
        <v>60.340161020000004</v>
      </c>
      <c r="G13" s="168">
        <v>48.651877030000001</v>
      </c>
      <c r="H13" s="168">
        <f t="shared" si="0"/>
        <v>157.26128203000002</v>
      </c>
    </row>
    <row r="14" spans="2:8">
      <c r="B14" s="165"/>
      <c r="C14" s="166" t="s">
        <v>266</v>
      </c>
      <c r="D14" s="167">
        <v>9.1524989899999998</v>
      </c>
      <c r="E14" s="167">
        <v>0.37464199999999998</v>
      </c>
      <c r="F14" s="167">
        <v>9.9011580099999996</v>
      </c>
      <c r="G14" s="168">
        <v>63.045594969999996</v>
      </c>
      <c r="H14" s="168">
        <f t="shared" si="0"/>
        <v>82.473893969999992</v>
      </c>
    </row>
    <row r="15" spans="2:8">
      <c r="B15" s="165"/>
      <c r="C15" s="166" t="s">
        <v>267</v>
      </c>
      <c r="D15" s="167" t="s">
        <v>261</v>
      </c>
      <c r="E15" s="167">
        <v>0.65635500000000002</v>
      </c>
      <c r="F15" s="167" t="s">
        <v>85</v>
      </c>
      <c r="G15" s="168" t="s">
        <v>85</v>
      </c>
      <c r="H15" s="168">
        <f t="shared" si="0"/>
        <v>0.65635500000000002</v>
      </c>
    </row>
    <row r="16" spans="2:8">
      <c r="B16" s="165"/>
      <c r="C16" s="166" t="s">
        <v>268</v>
      </c>
      <c r="D16" s="167">
        <v>39.030414999999998</v>
      </c>
      <c r="E16" s="167">
        <v>1.0892379699999999</v>
      </c>
      <c r="F16" s="167">
        <v>49.080779019999994</v>
      </c>
      <c r="G16" s="168">
        <v>145.60501001</v>
      </c>
      <c r="H16" s="168">
        <f t="shared" si="0"/>
        <v>234.805442</v>
      </c>
    </row>
    <row r="17" spans="2:8">
      <c r="B17" s="165"/>
      <c r="C17" s="166" t="s">
        <v>269</v>
      </c>
      <c r="D17" s="167">
        <v>79.399479990000003</v>
      </c>
      <c r="E17" s="167">
        <v>0.66559897000000001</v>
      </c>
      <c r="F17" s="167">
        <v>102.48355596000002</v>
      </c>
      <c r="G17" s="168">
        <v>107.716645</v>
      </c>
      <c r="H17" s="168">
        <f t="shared" si="0"/>
        <v>290.26527992000001</v>
      </c>
    </row>
    <row r="18" spans="2:8">
      <c r="B18" s="165"/>
      <c r="C18" s="166" t="s">
        <v>270</v>
      </c>
      <c r="D18" s="167" t="s">
        <v>261</v>
      </c>
      <c r="E18" s="167">
        <v>0.35561801999999998</v>
      </c>
      <c r="F18" s="167">
        <v>0.39148200000000005</v>
      </c>
      <c r="G18" s="168" t="s">
        <v>85</v>
      </c>
      <c r="H18" s="168">
        <f t="shared" si="0"/>
        <v>0.74710001999999998</v>
      </c>
    </row>
    <row r="19" spans="2:8">
      <c r="B19" s="165"/>
      <c r="C19" s="166" t="s">
        <v>271</v>
      </c>
      <c r="D19" s="167">
        <v>18.247289000000002</v>
      </c>
      <c r="E19" s="167">
        <v>1.148998</v>
      </c>
      <c r="F19" s="167">
        <v>25.069594939999998</v>
      </c>
      <c r="G19" s="168" t="s">
        <v>85</v>
      </c>
      <c r="H19" s="168">
        <f t="shared" si="0"/>
        <v>44.465881940000003</v>
      </c>
    </row>
    <row r="20" spans="2:8">
      <c r="B20" s="165"/>
      <c r="C20" s="166" t="s">
        <v>272</v>
      </c>
      <c r="D20" s="167">
        <v>96.126011009999985</v>
      </c>
      <c r="E20" s="167">
        <v>1.207028</v>
      </c>
      <c r="F20" s="167">
        <v>124.00815412</v>
      </c>
      <c r="G20" s="168">
        <v>274.66685699999999</v>
      </c>
      <c r="H20" s="168">
        <f t="shared" si="0"/>
        <v>496.00805012999996</v>
      </c>
    </row>
    <row r="21" spans="2:8">
      <c r="B21" s="165"/>
      <c r="C21" s="166" t="s">
        <v>260</v>
      </c>
      <c r="D21" s="167" t="s">
        <v>261</v>
      </c>
      <c r="E21" s="167">
        <v>1.6384880000000002</v>
      </c>
      <c r="F21" s="167" t="s">
        <v>85</v>
      </c>
      <c r="G21" s="168" t="s">
        <v>85</v>
      </c>
      <c r="H21" s="168">
        <f t="shared" si="0"/>
        <v>1.6384880000000002</v>
      </c>
    </row>
    <row r="22" spans="2:8">
      <c r="B22" s="165"/>
      <c r="C22" s="166" t="s">
        <v>262</v>
      </c>
      <c r="D22" s="167">
        <v>37.156631010000005</v>
      </c>
      <c r="E22" s="167">
        <v>1.271609</v>
      </c>
      <c r="F22" s="167">
        <v>54.745559030000003</v>
      </c>
      <c r="G22" s="168" t="s">
        <v>85</v>
      </c>
      <c r="H22" s="168">
        <f t="shared" si="0"/>
        <v>93.173799040000006</v>
      </c>
    </row>
    <row r="23" spans="2:8">
      <c r="B23" s="169"/>
      <c r="C23" s="170" t="s">
        <v>273</v>
      </c>
      <c r="D23" s="171">
        <v>51.55153301</v>
      </c>
      <c r="E23" s="171">
        <v>5.9597000000000004E-2</v>
      </c>
      <c r="F23" s="171">
        <v>71.292634950000007</v>
      </c>
      <c r="G23" s="172">
        <v>220.61931699000002</v>
      </c>
      <c r="H23" s="172">
        <f t="shared" si="0"/>
        <v>343.52308195000001</v>
      </c>
    </row>
    <row r="24" spans="2:8">
      <c r="B24" s="267"/>
      <c r="C24" s="265" t="s">
        <v>113</v>
      </c>
      <c r="D24" s="268">
        <f>SUM(D12:D23)</f>
        <v>441.65531900000008</v>
      </c>
      <c r="E24" s="268">
        <f t="shared" ref="E24:G24" si="2">SUM(E12:E23)</f>
        <v>12.710895980000002</v>
      </c>
      <c r="F24" s="268">
        <f t="shared" si="2"/>
        <v>571.671693</v>
      </c>
      <c r="G24" s="268">
        <f t="shared" si="2"/>
        <v>941.66809807000004</v>
      </c>
      <c r="H24" s="268">
        <f t="shared" si="0"/>
        <v>1967.70600605</v>
      </c>
    </row>
    <row r="25" spans="2:8">
      <c r="B25" s="161">
        <v>2013</v>
      </c>
      <c r="C25" s="162" t="s">
        <v>264</v>
      </c>
      <c r="D25" s="163">
        <v>7.6820100000000004E-3</v>
      </c>
      <c r="E25" s="163">
        <v>1.6654300100000001</v>
      </c>
      <c r="F25" s="163">
        <v>0.67418499999999992</v>
      </c>
      <c r="G25" s="164">
        <v>0</v>
      </c>
      <c r="H25" s="164">
        <f t="shared" si="0"/>
        <v>2.3472970200000001</v>
      </c>
    </row>
    <row r="26" spans="2:8">
      <c r="B26" s="165"/>
      <c r="C26" s="166" t="s">
        <v>265</v>
      </c>
      <c r="D26" s="167">
        <v>21.660934000000001</v>
      </c>
      <c r="E26" s="167">
        <v>2.360214</v>
      </c>
      <c r="F26" s="167">
        <v>33.753632039999999</v>
      </c>
      <c r="G26" s="168">
        <v>5.4566549999999996</v>
      </c>
      <c r="H26" s="168">
        <f t="shared" si="0"/>
        <v>63.231435039999994</v>
      </c>
    </row>
    <row r="27" spans="2:8">
      <c r="B27" s="165"/>
      <c r="C27" s="166" t="s">
        <v>266</v>
      </c>
      <c r="D27" s="167">
        <v>65.725545979999993</v>
      </c>
      <c r="E27" s="167">
        <v>1.359478</v>
      </c>
      <c r="F27" s="167">
        <v>90.361466989999997</v>
      </c>
      <c r="G27" s="168">
        <v>293.31292001999998</v>
      </c>
      <c r="H27" s="168">
        <f t="shared" si="0"/>
        <v>450.75941098999999</v>
      </c>
    </row>
    <row r="28" spans="2:8">
      <c r="B28" s="165"/>
      <c r="C28" s="166" t="s">
        <v>221</v>
      </c>
      <c r="D28" s="167">
        <v>1.3670899599999999</v>
      </c>
      <c r="E28" s="167">
        <v>0.489813</v>
      </c>
      <c r="F28" s="167">
        <v>0.87217999999999996</v>
      </c>
      <c r="G28" s="168">
        <v>1.9000000000000001E-5</v>
      </c>
      <c r="H28" s="168">
        <f t="shared" si="0"/>
        <v>2.7291019599999999</v>
      </c>
    </row>
    <row r="29" spans="2:8">
      <c r="B29" s="165"/>
      <c r="C29" s="166" t="s">
        <v>268</v>
      </c>
      <c r="D29" s="167">
        <v>23.826887970000001</v>
      </c>
      <c r="E29" s="167">
        <v>0.68775702000000005</v>
      </c>
      <c r="F29" s="167">
        <v>34.449959069999998</v>
      </c>
      <c r="G29" s="168">
        <v>132.62300809000001</v>
      </c>
      <c r="H29" s="168">
        <f t="shared" si="0"/>
        <v>191.58761215000001</v>
      </c>
    </row>
    <row r="30" spans="2:8">
      <c r="B30" s="165"/>
      <c r="C30" s="166" t="s">
        <v>269</v>
      </c>
      <c r="D30" s="167">
        <v>73.42502300999999</v>
      </c>
      <c r="E30" s="167">
        <v>0.47390100000000002</v>
      </c>
      <c r="F30" s="167">
        <v>112.57678302000001</v>
      </c>
      <c r="G30" s="168">
        <v>20.224245</v>
      </c>
      <c r="H30" s="168">
        <f t="shared" si="0"/>
        <v>206.69995202999999</v>
      </c>
    </row>
    <row r="31" spans="2:8">
      <c r="B31" s="165"/>
      <c r="C31" s="166" t="s">
        <v>270</v>
      </c>
      <c r="D31" s="167">
        <v>0</v>
      </c>
      <c r="E31" s="167">
        <v>0.63022696999999994</v>
      </c>
      <c r="F31" s="167">
        <v>0.32477</v>
      </c>
      <c r="G31" s="168">
        <v>0</v>
      </c>
      <c r="H31" s="168">
        <f t="shared" si="0"/>
        <v>0.95499696999999995</v>
      </c>
    </row>
    <row r="32" spans="2:8">
      <c r="B32" s="165"/>
      <c r="C32" s="166" t="s">
        <v>274</v>
      </c>
      <c r="D32" s="167">
        <v>25.174167000000001</v>
      </c>
      <c r="E32" s="167">
        <v>0.69820694999999999</v>
      </c>
      <c r="F32" s="167">
        <v>45.54200307</v>
      </c>
      <c r="G32" s="168">
        <v>72.417529980000012</v>
      </c>
      <c r="H32" s="168">
        <f t="shared" si="0"/>
        <v>143.831907</v>
      </c>
    </row>
    <row r="33" spans="2:8">
      <c r="B33" s="165"/>
      <c r="C33" s="166" t="s">
        <v>275</v>
      </c>
      <c r="D33" s="167">
        <v>41.106206010000008</v>
      </c>
      <c r="E33" s="167">
        <v>0.65959699999999999</v>
      </c>
      <c r="F33" s="167">
        <v>60.56780002</v>
      </c>
      <c r="G33" s="168">
        <v>96.463214010000016</v>
      </c>
      <c r="H33" s="168">
        <f t="shared" si="0"/>
        <v>198.79681704000001</v>
      </c>
    </row>
    <row r="34" spans="2:8">
      <c r="B34" s="165"/>
      <c r="C34" s="166" t="s">
        <v>276</v>
      </c>
      <c r="D34" s="167">
        <v>3.9786000000000002E-2</v>
      </c>
      <c r="E34" s="167">
        <v>0.80451007999999991</v>
      </c>
      <c r="F34" s="167">
        <v>1.1600559499999998</v>
      </c>
      <c r="G34" s="168">
        <v>0.2</v>
      </c>
      <c r="H34" s="168">
        <f t="shared" si="0"/>
        <v>2.2043520299999999</v>
      </c>
    </row>
    <row r="35" spans="2:8">
      <c r="B35" s="165"/>
      <c r="C35" s="166" t="s">
        <v>262</v>
      </c>
      <c r="D35" s="167">
        <v>13.09331203</v>
      </c>
      <c r="E35" s="167">
        <v>0.6853490000000001</v>
      </c>
      <c r="F35" s="167">
        <v>20.488748059999999</v>
      </c>
      <c r="G35" s="168">
        <v>178.25462704</v>
      </c>
      <c r="H35" s="168">
        <f t="shared" si="0"/>
        <v>212.52203613</v>
      </c>
    </row>
    <row r="36" spans="2:8">
      <c r="B36" s="169"/>
      <c r="C36" s="170" t="s">
        <v>263</v>
      </c>
      <c r="D36" s="171">
        <v>71.55782400999999</v>
      </c>
      <c r="E36" s="171">
        <v>1.3957080000000002</v>
      </c>
      <c r="F36" s="171">
        <v>104.59380802</v>
      </c>
      <c r="G36" s="172">
        <v>10.52248393</v>
      </c>
      <c r="H36" s="172">
        <f t="shared" si="0"/>
        <v>188.06982395999998</v>
      </c>
    </row>
    <row r="37" spans="2:8">
      <c r="B37" s="267"/>
      <c r="C37" s="265" t="s">
        <v>113</v>
      </c>
      <c r="D37" s="268">
        <f>SUM(D25:D36)</f>
        <v>336.98445797999995</v>
      </c>
      <c r="E37" s="268">
        <f t="shared" ref="E37:G37" si="3">SUM(E25:E36)</f>
        <v>11.910191030000002</v>
      </c>
      <c r="F37" s="268">
        <f t="shared" si="3"/>
        <v>505.36539124000001</v>
      </c>
      <c r="G37" s="268">
        <f t="shared" si="3"/>
        <v>809.47470207000003</v>
      </c>
      <c r="H37" s="268">
        <f t="shared" si="0"/>
        <v>1663.7347423199999</v>
      </c>
    </row>
    <row r="38" spans="2:8">
      <c r="B38" s="161">
        <v>2014</v>
      </c>
      <c r="C38" s="162" t="s">
        <v>264</v>
      </c>
      <c r="D38" s="163" t="s">
        <v>85</v>
      </c>
      <c r="E38" s="163">
        <v>1.3267860900000001</v>
      </c>
      <c r="F38" s="163" t="s">
        <v>85</v>
      </c>
      <c r="G38" s="164" t="s">
        <v>85</v>
      </c>
      <c r="H38" s="164">
        <f t="shared" si="0"/>
        <v>1.3267860900000001</v>
      </c>
    </row>
    <row r="39" spans="2:8">
      <c r="B39" s="165"/>
      <c r="C39" s="166" t="s">
        <v>265</v>
      </c>
      <c r="D39" s="167">
        <v>10.899421019999998</v>
      </c>
      <c r="E39" s="167">
        <v>0.32034800000000002</v>
      </c>
      <c r="F39" s="167">
        <v>15.217180990000001</v>
      </c>
      <c r="G39" s="168">
        <v>55.58428601</v>
      </c>
      <c r="H39" s="168">
        <f t="shared" si="0"/>
        <v>82.021236020000003</v>
      </c>
    </row>
    <row r="40" spans="2:8">
      <c r="B40" s="165"/>
      <c r="C40" s="166" t="s">
        <v>266</v>
      </c>
      <c r="D40" s="167">
        <v>61.024490990000004</v>
      </c>
      <c r="E40" s="167">
        <v>0.82191999999999998</v>
      </c>
      <c r="F40" s="167">
        <v>98.17055302</v>
      </c>
      <c r="G40" s="168">
        <v>182.77540000999997</v>
      </c>
      <c r="H40" s="168">
        <f t="shared" si="0"/>
        <v>342.79236401999998</v>
      </c>
    </row>
    <row r="41" spans="2:8">
      <c r="B41" s="165"/>
      <c r="C41" s="166" t="s">
        <v>267</v>
      </c>
      <c r="D41" s="167">
        <v>3.6859999999999997E-2</v>
      </c>
      <c r="E41" s="167">
        <v>0.92506001000000004</v>
      </c>
      <c r="F41" s="167">
        <v>7.8101000000000004E-2</v>
      </c>
      <c r="G41" s="168">
        <v>3.8099999999999999E-4</v>
      </c>
      <c r="H41" s="168">
        <f t="shared" si="0"/>
        <v>1.04040201</v>
      </c>
    </row>
    <row r="42" spans="2:8">
      <c r="B42" s="165"/>
      <c r="C42" s="166" t="s">
        <v>268</v>
      </c>
      <c r="D42" s="167">
        <v>38.302218000000018</v>
      </c>
      <c r="E42" s="167">
        <v>42.345388</v>
      </c>
      <c r="F42" s="167">
        <v>54.057368050000008</v>
      </c>
      <c r="G42" s="168">
        <v>1.9800000000000002E-4</v>
      </c>
      <c r="H42" s="168">
        <f t="shared" si="0"/>
        <v>134.70517205000004</v>
      </c>
    </row>
    <row r="43" spans="2:8">
      <c r="B43" s="165"/>
      <c r="C43" s="166" t="s">
        <v>269</v>
      </c>
      <c r="D43" s="167">
        <v>64.771010009999998</v>
      </c>
      <c r="E43" s="167">
        <v>10.538568999999999</v>
      </c>
      <c r="F43" s="167">
        <v>88.058616010000009</v>
      </c>
      <c r="G43" s="168">
        <v>101.32263998000001</v>
      </c>
      <c r="H43" s="168">
        <f t="shared" si="0"/>
        <v>264.69083499999999</v>
      </c>
    </row>
    <row r="44" spans="2:8">
      <c r="B44" s="165"/>
      <c r="C44" s="166" t="s">
        <v>270</v>
      </c>
      <c r="D44" s="167" t="s">
        <v>85</v>
      </c>
      <c r="E44" s="167">
        <v>0.33582699999999999</v>
      </c>
      <c r="F44" s="167">
        <v>0.26256699999999999</v>
      </c>
      <c r="G44" s="168">
        <v>2.1699999999999999E-4</v>
      </c>
      <c r="H44" s="168">
        <f t="shared" si="0"/>
        <v>0.598611</v>
      </c>
    </row>
    <row r="45" spans="2:8">
      <c r="B45" s="165"/>
      <c r="C45" s="166" t="s">
        <v>271</v>
      </c>
      <c r="D45" s="167">
        <v>40.871275009999998</v>
      </c>
      <c r="E45" s="167">
        <v>11.906943</v>
      </c>
      <c r="F45" s="167">
        <v>46.515311079999996</v>
      </c>
      <c r="G45" s="168" t="s">
        <v>85</v>
      </c>
      <c r="H45" s="168">
        <f t="shared" si="0"/>
        <v>99.293529089999993</v>
      </c>
    </row>
    <row r="46" spans="2:8">
      <c r="B46" s="165"/>
      <c r="C46" s="166" t="s">
        <v>272</v>
      </c>
      <c r="D46" s="167">
        <v>45.749031000000002</v>
      </c>
      <c r="E46" s="167">
        <v>10.390864029999999</v>
      </c>
      <c r="F46" s="167">
        <v>76.482171969999996</v>
      </c>
      <c r="G46" s="168">
        <v>81.299084989999983</v>
      </c>
      <c r="H46" s="168">
        <f t="shared" si="0"/>
        <v>213.92115199</v>
      </c>
    </row>
    <row r="47" spans="2:8">
      <c r="B47" s="165"/>
      <c r="C47" s="166" t="s">
        <v>260</v>
      </c>
      <c r="D47" s="167" t="s">
        <v>85</v>
      </c>
      <c r="E47" s="167">
        <v>10.64740407</v>
      </c>
      <c r="F47" s="167">
        <v>0.13961199999999999</v>
      </c>
      <c r="G47" s="168">
        <v>1.9000000000000001E-5</v>
      </c>
      <c r="H47" s="168">
        <f t="shared" si="0"/>
        <v>10.78703507</v>
      </c>
    </row>
    <row r="48" spans="2:8">
      <c r="B48" s="165"/>
      <c r="C48" s="166" t="s">
        <v>262</v>
      </c>
      <c r="D48" s="167">
        <v>6.2949449999999993</v>
      </c>
      <c r="E48" s="167">
        <v>10.467304</v>
      </c>
      <c r="F48" s="167">
        <v>11.64411799</v>
      </c>
      <c r="G48" s="168">
        <v>31.104816010000004</v>
      </c>
      <c r="H48" s="168">
        <f t="shared" si="0"/>
        <v>59.511183000000003</v>
      </c>
    </row>
    <row r="49" spans="2:9">
      <c r="B49" s="169"/>
      <c r="C49" s="170" t="s">
        <v>273</v>
      </c>
      <c r="D49" s="171">
        <v>104.50301395999999</v>
      </c>
      <c r="E49" s="171">
        <v>20.614069000000001</v>
      </c>
      <c r="F49" s="171">
        <v>138.34492804000004</v>
      </c>
      <c r="G49" s="172">
        <v>83.019745959999995</v>
      </c>
      <c r="H49" s="172">
        <f t="shared" si="0"/>
        <v>346.48175695999998</v>
      </c>
    </row>
    <row r="50" spans="2:9">
      <c r="B50" s="267"/>
      <c r="C50" s="265" t="s">
        <v>113</v>
      </c>
      <c r="D50" s="268">
        <f>SUM(D38:D49)</f>
        <v>372.45226499</v>
      </c>
      <c r="E50" s="268">
        <f t="shared" ref="E50:G50" si="4">SUM(E38:E49)</f>
        <v>120.64048220000002</v>
      </c>
      <c r="F50" s="268">
        <f t="shared" si="4"/>
        <v>528.97052714999995</v>
      </c>
      <c r="G50" s="268">
        <f t="shared" si="4"/>
        <v>535.10678796000002</v>
      </c>
      <c r="H50" s="268">
        <f t="shared" si="0"/>
        <v>1557.1700622999999</v>
      </c>
    </row>
    <row r="51" spans="2:9">
      <c r="B51" s="161">
        <v>2015</v>
      </c>
      <c r="C51" s="162" t="s">
        <v>264</v>
      </c>
      <c r="D51" s="163" t="s">
        <v>85</v>
      </c>
      <c r="E51" s="163">
        <v>6.7580000000000001E-3</v>
      </c>
      <c r="F51" s="163">
        <v>4.6379999999999998E-3</v>
      </c>
      <c r="G51" s="164" t="s">
        <v>85</v>
      </c>
      <c r="H51" s="164">
        <f t="shared" si="0"/>
        <v>1.1396E-2</v>
      </c>
    </row>
    <row r="52" spans="2:9">
      <c r="B52" s="165"/>
      <c r="C52" s="166" t="s">
        <v>265</v>
      </c>
      <c r="D52" s="167">
        <v>21.104106980000001</v>
      </c>
      <c r="E52" s="167">
        <v>20.560317009999999</v>
      </c>
      <c r="F52" s="167">
        <v>27.443180969999997</v>
      </c>
      <c r="G52" s="168">
        <v>70.524554000000009</v>
      </c>
      <c r="H52" s="168">
        <f t="shared" si="0"/>
        <v>139.63215896000003</v>
      </c>
    </row>
    <row r="53" spans="2:9">
      <c r="B53" s="165"/>
      <c r="C53" s="166" t="s">
        <v>266</v>
      </c>
      <c r="D53" s="167">
        <v>39.545321969999996</v>
      </c>
      <c r="E53" s="167">
        <v>11.567159999999999</v>
      </c>
      <c r="F53" s="167">
        <v>68.441786059999998</v>
      </c>
      <c r="G53" s="168">
        <v>73.175221010000001</v>
      </c>
      <c r="H53" s="168">
        <f t="shared" si="0"/>
        <v>192.72948904</v>
      </c>
      <c r="I53" s="160"/>
    </row>
    <row r="54" spans="2:9">
      <c r="B54" s="165"/>
      <c r="C54" s="166" t="s">
        <v>267</v>
      </c>
      <c r="D54" s="167" t="s">
        <v>85</v>
      </c>
      <c r="E54" s="167">
        <v>16.368392979999999</v>
      </c>
      <c r="F54" s="167" t="s">
        <v>85</v>
      </c>
      <c r="G54" s="168">
        <v>2.0000000000000002E-5</v>
      </c>
      <c r="H54" s="168">
        <f t="shared" si="0"/>
        <v>16.368412979999999</v>
      </c>
      <c r="I54" s="160"/>
    </row>
    <row r="55" spans="2:9">
      <c r="B55" s="165"/>
      <c r="C55" s="166" t="s">
        <v>268</v>
      </c>
      <c r="D55" s="167">
        <v>17.089969980000003</v>
      </c>
      <c r="E55" s="167">
        <v>17.583893009999997</v>
      </c>
      <c r="F55" s="167">
        <v>16.96176904</v>
      </c>
      <c r="G55" s="168">
        <v>48.619993999999998</v>
      </c>
      <c r="H55" s="168">
        <f t="shared" si="0"/>
        <v>100.25562603</v>
      </c>
      <c r="I55" s="160"/>
    </row>
    <row r="56" spans="2:9">
      <c r="B56" s="165"/>
      <c r="C56" s="166" t="s">
        <v>269</v>
      </c>
      <c r="D56" s="167">
        <v>32.906866999999998</v>
      </c>
      <c r="E56" s="167">
        <v>19.527011039999998</v>
      </c>
      <c r="F56" s="167">
        <v>63.153355050000002</v>
      </c>
      <c r="G56" s="168">
        <v>1.2717000000000001E-2</v>
      </c>
      <c r="H56" s="168">
        <f t="shared" si="0"/>
        <v>115.59995008999999</v>
      </c>
      <c r="I56" s="160"/>
    </row>
    <row r="57" spans="2:9">
      <c r="B57" s="165"/>
      <c r="C57" s="166" t="s">
        <v>270</v>
      </c>
      <c r="D57" s="167">
        <v>4.5823999999999997E-2</v>
      </c>
      <c r="E57" s="167">
        <v>21.45757699</v>
      </c>
      <c r="F57" s="167">
        <v>0.34621499999999999</v>
      </c>
      <c r="G57" s="168">
        <v>5.2659999999999998E-3</v>
      </c>
      <c r="H57" s="168">
        <f t="shared" si="0"/>
        <v>21.854881989999999</v>
      </c>
      <c r="I57" s="160"/>
    </row>
    <row r="58" spans="2:9">
      <c r="B58" s="165"/>
      <c r="C58" s="166" t="s">
        <v>274</v>
      </c>
      <c r="D58" s="167">
        <v>22.478963090000001</v>
      </c>
      <c r="E58" s="167">
        <v>17.745928980000002</v>
      </c>
      <c r="F58" s="167">
        <v>24.046518980000002</v>
      </c>
      <c r="G58" s="168">
        <v>28.710903979999998</v>
      </c>
      <c r="H58" s="168">
        <f t="shared" si="0"/>
        <v>92.982315030000009</v>
      </c>
      <c r="I58" s="160"/>
    </row>
    <row r="59" spans="2:9">
      <c r="B59" s="165"/>
      <c r="C59" s="166" t="s">
        <v>286</v>
      </c>
      <c r="D59" s="167">
        <v>34.952205970000001</v>
      </c>
      <c r="E59" s="167">
        <v>25.846466009999997</v>
      </c>
      <c r="F59" s="167">
        <v>69.470865990000007</v>
      </c>
      <c r="G59" s="168">
        <v>63.415780930000004</v>
      </c>
      <c r="H59" s="168">
        <f t="shared" si="0"/>
        <v>193.6853189</v>
      </c>
      <c r="I59" s="160"/>
    </row>
    <row r="60" spans="2:9">
      <c r="B60" s="165"/>
      <c r="C60" s="166" t="s">
        <v>276</v>
      </c>
      <c r="D60" s="167">
        <v>0.65587099000000004</v>
      </c>
      <c r="E60" s="167">
        <v>8.1258590000000002</v>
      </c>
      <c r="F60" s="167">
        <v>0.90228700000000006</v>
      </c>
      <c r="G60" s="168" t="s">
        <v>85</v>
      </c>
      <c r="H60" s="168">
        <f t="shared" si="0"/>
        <v>9.6840169899999999</v>
      </c>
      <c r="I60" s="160"/>
    </row>
    <row r="61" spans="2:9">
      <c r="B61" s="165"/>
      <c r="C61" s="166" t="s">
        <v>262</v>
      </c>
      <c r="D61" s="167">
        <v>3.9933909999999999</v>
      </c>
      <c r="E61" s="167">
        <v>24.51756</v>
      </c>
      <c r="F61" s="167">
        <v>22.891978910000002</v>
      </c>
      <c r="G61" s="168">
        <v>13.276207990000001</v>
      </c>
      <c r="H61" s="168">
        <f t="shared" si="0"/>
        <v>64.679137900000001</v>
      </c>
      <c r="I61" s="160"/>
    </row>
    <row r="62" spans="2:9">
      <c r="B62" s="169"/>
      <c r="C62" s="170" t="s">
        <v>273</v>
      </c>
      <c r="D62" s="171">
        <v>35.403344019999999</v>
      </c>
      <c r="E62" s="171">
        <v>15.398918</v>
      </c>
      <c r="F62" s="171">
        <v>58.496908980000008</v>
      </c>
      <c r="G62" s="172">
        <v>46.422501979999993</v>
      </c>
      <c r="H62" s="172">
        <f>SUM(D62:G62)</f>
        <v>155.72167297999999</v>
      </c>
      <c r="I62" s="160"/>
    </row>
    <row r="63" spans="2:9">
      <c r="B63" s="264"/>
      <c r="C63" s="265" t="s">
        <v>113</v>
      </c>
      <c r="D63" s="266">
        <f>SUM(D51:D62)</f>
        <v>208.17586499999999</v>
      </c>
      <c r="E63" s="266">
        <f t="shared" ref="E63:G63" si="5">SUM(E51:E62)</f>
        <v>198.70584102000001</v>
      </c>
      <c r="F63" s="266">
        <f t="shared" si="5"/>
        <v>352.15950397999995</v>
      </c>
      <c r="G63" s="266">
        <f t="shared" si="5"/>
        <v>344.16316688999996</v>
      </c>
      <c r="H63" s="266">
        <f>SUM(H51:H62)</f>
        <v>1103.20437689</v>
      </c>
    </row>
    <row r="64" spans="2:9">
      <c r="B64" s="161">
        <v>2016</v>
      </c>
      <c r="C64" s="162" t="s">
        <v>264</v>
      </c>
      <c r="D64" s="163">
        <v>1.376401E-2</v>
      </c>
      <c r="E64" s="163">
        <v>14.001267029999999</v>
      </c>
      <c r="F64" s="163">
        <v>1.0660019999999999</v>
      </c>
      <c r="G64" s="164">
        <v>4.2499999999999998E-4</v>
      </c>
      <c r="H64" s="168">
        <f t="shared" ref="H64:H67" si="6">SUM(D64:G64)</f>
        <v>15.081458039999998</v>
      </c>
    </row>
    <row r="65" spans="2:8">
      <c r="B65" s="165"/>
      <c r="C65" s="166" t="s">
        <v>265</v>
      </c>
      <c r="D65" s="167">
        <v>5.1839040400000007</v>
      </c>
      <c r="E65" s="167">
        <v>1.8508910000000001</v>
      </c>
      <c r="F65" s="167">
        <v>27.817612949999997</v>
      </c>
      <c r="G65" s="168">
        <v>5.931448969999999</v>
      </c>
      <c r="H65" s="168">
        <f t="shared" si="6"/>
        <v>40.783856959999994</v>
      </c>
    </row>
    <row r="66" spans="2:8">
      <c r="B66" s="165"/>
      <c r="C66" s="166" t="s">
        <v>266</v>
      </c>
      <c r="D66" s="167">
        <v>29.740412020000001</v>
      </c>
      <c r="E66" s="167">
        <v>12.69303</v>
      </c>
      <c r="F66" s="167">
        <v>67.868325979999995</v>
      </c>
      <c r="G66" s="168">
        <v>54.457932</v>
      </c>
      <c r="H66" s="168">
        <f t="shared" si="6"/>
        <v>164.75970000000001</v>
      </c>
    </row>
    <row r="67" spans="2:8">
      <c r="B67" s="165"/>
      <c r="C67" s="166" t="s">
        <v>267</v>
      </c>
      <c r="D67" s="167" t="s">
        <v>85</v>
      </c>
      <c r="E67" s="167">
        <v>6.7270079800000007</v>
      </c>
      <c r="F67" s="167">
        <v>0.33634199999999997</v>
      </c>
      <c r="G67" s="168" t="s">
        <v>85</v>
      </c>
      <c r="H67" s="168">
        <f t="shared" si="6"/>
        <v>7.0633499800000008</v>
      </c>
    </row>
    <row r="68" spans="2:8">
      <c r="B68" s="165"/>
      <c r="C68" s="166" t="s">
        <v>268</v>
      </c>
      <c r="D68" s="167">
        <v>14.202285009999999</v>
      </c>
      <c r="E68" s="167">
        <v>17.326237039999999</v>
      </c>
      <c r="F68" s="167">
        <v>35.276917049999994</v>
      </c>
      <c r="G68" s="168">
        <v>8.4021020000000011</v>
      </c>
      <c r="H68" s="168">
        <f t="shared" ref="H68:H73" si="7">SUM(D68:G68)</f>
        <v>75.2075411</v>
      </c>
    </row>
    <row r="69" spans="2:8" ht="13.8" customHeight="1">
      <c r="B69" s="165"/>
      <c r="C69" s="166" t="s">
        <v>269</v>
      </c>
      <c r="D69" s="167">
        <v>34.191086000000006</v>
      </c>
      <c r="E69" s="167">
        <v>16.941938990000004</v>
      </c>
      <c r="F69" s="167">
        <v>70.099692960000013</v>
      </c>
      <c r="G69" s="168">
        <v>4.0374099999999995</v>
      </c>
      <c r="H69" s="168">
        <f t="shared" si="7"/>
        <v>125.27012795000002</v>
      </c>
    </row>
    <row r="70" spans="2:8">
      <c r="B70" s="165"/>
      <c r="C70" s="166" t="s">
        <v>270</v>
      </c>
      <c r="D70" s="167" t="s">
        <v>85</v>
      </c>
      <c r="E70" s="167">
        <v>8.5411700499999998</v>
      </c>
      <c r="F70" s="167" t="s">
        <v>85</v>
      </c>
      <c r="G70" s="168">
        <v>2.0000000000000002E-5</v>
      </c>
      <c r="H70" s="168">
        <f t="shared" si="7"/>
        <v>8.5411900499999991</v>
      </c>
    </row>
    <row r="71" spans="2:8">
      <c r="B71" s="165"/>
      <c r="C71" s="166" t="s">
        <v>274</v>
      </c>
      <c r="D71" s="167">
        <v>29.751061050000001</v>
      </c>
      <c r="E71" s="167">
        <v>19.108841000000002</v>
      </c>
      <c r="F71" s="167">
        <v>46.702360999999996</v>
      </c>
      <c r="G71" s="168">
        <v>6.2599240199999997</v>
      </c>
      <c r="H71" s="168">
        <f t="shared" si="7"/>
        <v>101.82218707</v>
      </c>
    </row>
    <row r="72" spans="2:8" s="282" customFormat="1">
      <c r="B72" s="165"/>
      <c r="C72" s="166" t="s">
        <v>375</v>
      </c>
      <c r="D72" s="167">
        <v>34.012697000000003</v>
      </c>
      <c r="E72" s="167">
        <v>40.359092960000005</v>
      </c>
      <c r="F72" s="167">
        <v>110.10975304000002</v>
      </c>
      <c r="G72" s="168">
        <v>6.5678010000000002</v>
      </c>
      <c r="H72" s="168">
        <f t="shared" si="7"/>
        <v>191.04934400000002</v>
      </c>
    </row>
    <row r="73" spans="2:8" s="279" customFormat="1">
      <c r="B73" s="165"/>
      <c r="C73" s="166" t="s">
        <v>276</v>
      </c>
      <c r="D73" s="167" t="s">
        <v>85</v>
      </c>
      <c r="E73" s="167">
        <v>18.577441060000002</v>
      </c>
      <c r="F73" s="167">
        <v>0.412051</v>
      </c>
      <c r="G73" s="168" t="s">
        <v>85</v>
      </c>
      <c r="H73" s="168">
        <f t="shared" si="7"/>
        <v>18.989492060000003</v>
      </c>
    </row>
    <row r="74" spans="2:8" s="294" customFormat="1">
      <c r="B74" s="165"/>
      <c r="C74" s="166" t="s">
        <v>262</v>
      </c>
      <c r="D74" s="167">
        <v>22.671478</v>
      </c>
      <c r="E74" s="167">
        <v>16.640420979999998</v>
      </c>
      <c r="F74" s="167">
        <v>43.419377040000001</v>
      </c>
      <c r="G74" s="168">
        <v>4.0992090000000001</v>
      </c>
      <c r="H74" s="168">
        <f t="shared" ref="H74:H75" si="8">SUM(D74:G74)</f>
        <v>86.830485019999998</v>
      </c>
    </row>
    <row r="75" spans="2:8" s="294" customFormat="1">
      <c r="B75" s="165"/>
      <c r="C75" s="166" t="s">
        <v>273</v>
      </c>
      <c r="D75" s="167">
        <v>66.662418029999998</v>
      </c>
      <c r="E75" s="167">
        <v>32.99460697</v>
      </c>
      <c r="F75" s="167">
        <v>116.46721398999999</v>
      </c>
      <c r="G75" s="168">
        <v>11.746722999999999</v>
      </c>
      <c r="H75" s="168">
        <f t="shared" si="8"/>
        <v>227.87096198999998</v>
      </c>
    </row>
    <row r="76" spans="2:8">
      <c r="B76" s="261"/>
      <c r="C76" s="262" t="s">
        <v>113</v>
      </c>
      <c r="D76" s="263">
        <f>SUM(D64:D75)</f>
        <v>236.42910516000001</v>
      </c>
      <c r="E76" s="263">
        <f>SUM(E64:E75)</f>
        <v>205.76194506000002</v>
      </c>
      <c r="F76" s="263">
        <f>SUM(F64:F75)</f>
        <v>519.57564901000001</v>
      </c>
      <c r="G76" s="263">
        <f>SUM(G64:G75)</f>
        <v>101.50299499</v>
      </c>
      <c r="H76" s="263">
        <f>SUM(H64:H75)</f>
        <v>1063.26969422</v>
      </c>
    </row>
    <row r="77" spans="2:8">
      <c r="B77" s="161">
        <v>2017</v>
      </c>
      <c r="C77" s="162" t="s">
        <v>264</v>
      </c>
      <c r="D77" s="163" t="s">
        <v>85</v>
      </c>
      <c r="E77" s="163">
        <v>23.579535010000001</v>
      </c>
      <c r="F77" s="163">
        <v>0.10778700000000001</v>
      </c>
      <c r="G77" s="164" t="s">
        <v>85</v>
      </c>
      <c r="H77" s="168">
        <f t="shared" ref="H77:H88" si="9">SUM(D77:G77)</f>
        <v>23.687322009999999</v>
      </c>
    </row>
    <row r="78" spans="2:8" s="294" customFormat="1">
      <c r="B78" s="165"/>
      <c r="C78" s="166" t="s">
        <v>265</v>
      </c>
      <c r="D78" s="167"/>
      <c r="E78" s="167"/>
      <c r="F78" s="167"/>
      <c r="G78" s="168"/>
      <c r="H78" s="168"/>
    </row>
    <row r="79" spans="2:8" s="294" customFormat="1">
      <c r="B79" s="165"/>
      <c r="C79" s="166" t="s">
        <v>266</v>
      </c>
      <c r="D79" s="167"/>
      <c r="E79" s="167"/>
      <c r="F79" s="167"/>
      <c r="G79" s="168"/>
      <c r="H79" s="168"/>
    </row>
    <row r="80" spans="2:8" s="294" customFormat="1">
      <c r="B80" s="165"/>
      <c r="C80" s="166" t="s">
        <v>267</v>
      </c>
      <c r="D80" s="167"/>
      <c r="E80" s="167"/>
      <c r="F80" s="167"/>
      <c r="G80" s="168"/>
      <c r="H80" s="168"/>
    </row>
    <row r="81" spans="2:9" s="294" customFormat="1">
      <c r="B81" s="165"/>
      <c r="C81" s="166" t="s">
        <v>268</v>
      </c>
      <c r="D81" s="167"/>
      <c r="E81" s="167"/>
      <c r="F81" s="167"/>
      <c r="G81" s="168"/>
      <c r="H81" s="168"/>
    </row>
    <row r="82" spans="2:9" s="294" customFormat="1" ht="13.8" customHeight="1">
      <c r="B82" s="165"/>
      <c r="C82" s="166" t="s">
        <v>269</v>
      </c>
      <c r="D82" s="167"/>
      <c r="E82" s="167"/>
      <c r="F82" s="167"/>
      <c r="G82" s="168"/>
      <c r="H82" s="168"/>
    </row>
    <row r="83" spans="2:9" s="294" customFormat="1">
      <c r="B83" s="165"/>
      <c r="C83" s="166" t="s">
        <v>270</v>
      </c>
      <c r="D83" s="167"/>
      <c r="E83" s="167"/>
      <c r="F83" s="167"/>
      <c r="G83" s="168"/>
      <c r="H83" s="168"/>
    </row>
    <row r="84" spans="2:9" s="294" customFormat="1">
      <c r="B84" s="165"/>
      <c r="C84" s="166" t="s">
        <v>274</v>
      </c>
      <c r="D84" s="167"/>
      <c r="E84" s="167"/>
      <c r="F84" s="167"/>
      <c r="G84" s="168"/>
      <c r="H84" s="168"/>
    </row>
    <row r="85" spans="2:9" s="294" customFormat="1">
      <c r="B85" s="165"/>
      <c r="C85" s="166" t="s">
        <v>375</v>
      </c>
      <c r="D85" s="167"/>
      <c r="E85" s="167"/>
      <c r="F85" s="167"/>
      <c r="G85" s="168"/>
      <c r="H85" s="168"/>
    </row>
    <row r="86" spans="2:9" s="294" customFormat="1">
      <c r="B86" s="165"/>
      <c r="C86" s="166" t="s">
        <v>276</v>
      </c>
      <c r="D86" s="167"/>
      <c r="E86" s="167"/>
      <c r="F86" s="167"/>
      <c r="G86" s="168"/>
      <c r="H86" s="168"/>
    </row>
    <row r="87" spans="2:9" s="294" customFormat="1">
      <c r="B87" s="165"/>
      <c r="C87" s="166" t="s">
        <v>262</v>
      </c>
      <c r="D87" s="167"/>
      <c r="E87" s="167"/>
      <c r="F87" s="167"/>
      <c r="G87" s="168"/>
      <c r="H87" s="168"/>
    </row>
    <row r="88" spans="2:9" s="294" customFormat="1">
      <c r="B88" s="165"/>
      <c r="C88" s="166" t="s">
        <v>273</v>
      </c>
      <c r="D88" s="167"/>
      <c r="E88" s="167"/>
      <c r="F88" s="167"/>
      <c r="G88" s="168"/>
      <c r="H88" s="168"/>
    </row>
    <row r="89" spans="2:9" s="294" customFormat="1">
      <c r="B89" s="261"/>
      <c r="C89" s="262" t="s">
        <v>113</v>
      </c>
      <c r="D89" s="263">
        <f>SUM(D77:D88)</f>
        <v>0</v>
      </c>
      <c r="E89" s="263">
        <f>SUM(E77:E88)</f>
        <v>23.579535010000001</v>
      </c>
      <c r="F89" s="263">
        <f>SUM(F77:F88)</f>
        <v>0.10778700000000001</v>
      </c>
      <c r="G89" s="263">
        <f>SUM(G77:G88)</f>
        <v>0</v>
      </c>
      <c r="H89" s="263">
        <f>SUM(H77:H88)</f>
        <v>23.687322009999999</v>
      </c>
    </row>
    <row r="90" spans="2:9" ht="15" thickBot="1"/>
    <row r="91" spans="2:9" ht="15" thickBot="1">
      <c r="B91" s="253" t="s">
        <v>278</v>
      </c>
      <c r="C91" s="254"/>
      <c r="D91" s="255">
        <f>D11+D24+D37+D50+D63+D76+D89</f>
        <v>1654.35757513</v>
      </c>
      <c r="E91" s="255">
        <f>E11+E24+E37+E50+E63+E76+E89</f>
        <v>719.43151948000002</v>
      </c>
      <c r="F91" s="255">
        <f>F11+F24+F37+F50+F63+F76+F89</f>
        <v>2548.5287803399997</v>
      </c>
      <c r="G91" s="255">
        <f>G11+G24+G37+G50+G63+G76+G89</f>
        <v>2867.5411299900002</v>
      </c>
      <c r="H91" s="255">
        <f>H11+H24+H37+H50+H63+H76+H89</f>
        <v>7789.85900494</v>
      </c>
    </row>
    <row r="92" spans="2:9">
      <c r="C92" s="166"/>
      <c r="D92" s="167"/>
      <c r="E92" s="167"/>
      <c r="F92" s="167"/>
      <c r="G92" s="167"/>
      <c r="H92" s="167"/>
    </row>
    <row r="94" spans="2:9">
      <c r="B94" s="175" t="s">
        <v>277</v>
      </c>
      <c r="C94" s="174"/>
      <c r="D94" s="173"/>
      <c r="E94" s="173"/>
      <c r="F94" s="173"/>
      <c r="G94" s="173"/>
      <c r="H94" s="173"/>
      <c r="I94" s="160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0"/>
  <sheetViews>
    <sheetView workbookViewId="0">
      <selection activeCell="B24" sqref="B24"/>
    </sheetView>
  </sheetViews>
  <sheetFormatPr baseColWidth="10" defaultRowHeight="12"/>
  <cols>
    <col min="1" max="1" width="23.5546875" style="7" customWidth="1"/>
    <col min="2" max="3" width="27.44140625" style="7" customWidth="1"/>
    <col min="4" max="16384" width="11.5546875" style="3"/>
  </cols>
  <sheetData>
    <row r="1" spans="1:6">
      <c r="A1" s="153" t="s">
        <v>413</v>
      </c>
    </row>
    <row r="4" spans="1:6">
      <c r="A4" s="236" t="s">
        <v>310</v>
      </c>
      <c r="B4" s="236" t="s">
        <v>411</v>
      </c>
      <c r="C4" s="236" t="s">
        <v>412</v>
      </c>
    </row>
    <row r="5" spans="1:6">
      <c r="B5" s="8"/>
      <c r="C5" s="6"/>
    </row>
    <row r="6" spans="1:6" ht="10.199999999999999" customHeight="1">
      <c r="A6" s="7">
        <v>2007</v>
      </c>
      <c r="B6" s="8">
        <v>435.83333333333331</v>
      </c>
      <c r="C6" s="8">
        <v>324.16666666666669</v>
      </c>
    </row>
    <row r="7" spans="1:6" ht="10.199999999999999" customHeight="1">
      <c r="A7" s="7">
        <v>2008</v>
      </c>
      <c r="B7" s="8">
        <v>527</v>
      </c>
      <c r="C7" s="8">
        <v>365.16666666666669</v>
      </c>
    </row>
    <row r="8" spans="1:6" ht="10.199999999999999" customHeight="1">
      <c r="A8" s="7">
        <v>2009</v>
      </c>
      <c r="B8" s="8">
        <v>476.08333333333331</v>
      </c>
      <c r="C8" s="8">
        <v>399.25</v>
      </c>
    </row>
    <row r="9" spans="1:6" ht="10.199999999999999" customHeight="1">
      <c r="A9" s="7">
        <v>2010</v>
      </c>
      <c r="B9" s="8">
        <v>477.16666666666669</v>
      </c>
      <c r="C9" s="8">
        <v>441.75</v>
      </c>
    </row>
    <row r="10" spans="1:6" ht="10.199999999999999" customHeight="1">
      <c r="A10" s="7">
        <v>2011</v>
      </c>
      <c r="B10" s="8">
        <v>482.66666666666669</v>
      </c>
      <c r="C10" s="8">
        <v>451.5</v>
      </c>
    </row>
    <row r="11" spans="1:6" ht="10.199999999999999" customHeight="1">
      <c r="A11" s="7">
        <v>2012</v>
      </c>
      <c r="B11" s="8">
        <v>448.41666666666669</v>
      </c>
      <c r="C11" s="8">
        <v>576.41666666666663</v>
      </c>
    </row>
    <row r="12" spans="1:6" ht="10.199999999999999" customHeight="1">
      <c r="A12" s="7">
        <v>2013</v>
      </c>
      <c r="B12" s="8">
        <v>438.25</v>
      </c>
      <c r="C12" s="8">
        <v>605.25</v>
      </c>
    </row>
    <row r="13" spans="1:6" ht="10.199999999999999" customHeight="1">
      <c r="A13" s="7">
        <v>2014</v>
      </c>
      <c r="B13" s="8">
        <v>472.58333333333331</v>
      </c>
      <c r="C13" s="8">
        <v>539.25</v>
      </c>
    </row>
    <row r="14" spans="1:6" ht="10.199999999999999" customHeight="1">
      <c r="A14" s="7">
        <v>2015</v>
      </c>
      <c r="B14" s="8">
        <v>432.5</v>
      </c>
      <c r="C14" s="8">
        <v>604.25</v>
      </c>
      <c r="D14" s="10"/>
    </row>
    <row r="15" spans="1:6" ht="10.199999999999999" customHeight="1">
      <c r="B15" s="159"/>
      <c r="C15" s="159"/>
    </row>
    <row r="16" spans="1:6" s="10" customFormat="1" ht="10.8" customHeight="1">
      <c r="A16" s="16">
        <v>2016</v>
      </c>
      <c r="B16" s="17">
        <f>AVERAGE(B17:B28)</f>
        <v>364.25</v>
      </c>
      <c r="C16" s="17">
        <f>AVERAGE(C17:C28)</f>
        <v>597.58333333333337</v>
      </c>
      <c r="D16" s="3"/>
      <c r="E16" s="3"/>
      <c r="F16" s="3"/>
    </row>
    <row r="17" spans="1:6" s="10" customFormat="1" ht="10.8" customHeight="1">
      <c r="A17" s="12" t="s">
        <v>327</v>
      </c>
      <c r="B17" s="14">
        <v>401</v>
      </c>
      <c r="C17" s="14">
        <v>556</v>
      </c>
      <c r="D17" s="3"/>
      <c r="E17" s="3"/>
      <c r="F17" s="3"/>
    </row>
    <row r="18" spans="1:6" s="10" customFormat="1" ht="10.8" customHeight="1">
      <c r="A18" s="12" t="s">
        <v>328</v>
      </c>
      <c r="B18" s="14">
        <v>383</v>
      </c>
      <c r="C18" s="14">
        <v>568</v>
      </c>
      <c r="D18" s="3"/>
      <c r="E18" s="3"/>
      <c r="F18" s="3"/>
    </row>
    <row r="19" spans="1:6" s="10" customFormat="1" ht="10.8" customHeight="1">
      <c r="A19" s="12" t="s">
        <v>340</v>
      </c>
      <c r="B19" s="14">
        <v>375</v>
      </c>
      <c r="C19" s="14">
        <v>558</v>
      </c>
      <c r="D19" s="3"/>
      <c r="E19" s="3"/>
      <c r="F19" s="3"/>
    </row>
    <row r="20" spans="1:6" s="10" customFormat="1" ht="10.8" customHeight="1">
      <c r="A20" s="12" t="s">
        <v>341</v>
      </c>
      <c r="B20" s="14">
        <v>399</v>
      </c>
      <c r="C20" s="14">
        <v>579</v>
      </c>
      <c r="D20" s="3"/>
      <c r="E20" s="3"/>
      <c r="F20" s="3"/>
    </row>
    <row r="21" spans="1:6" s="10" customFormat="1" ht="10.8" customHeight="1">
      <c r="A21" s="12" t="s">
        <v>361</v>
      </c>
      <c r="B21" s="14">
        <v>369</v>
      </c>
      <c r="C21" s="14">
        <v>599</v>
      </c>
      <c r="D21" s="3"/>
      <c r="E21" s="3"/>
      <c r="F21" s="3"/>
    </row>
    <row r="22" spans="1:6" s="10" customFormat="1" ht="10.8" customHeight="1">
      <c r="A22" s="12" t="s">
        <v>368</v>
      </c>
      <c r="B22" s="14">
        <v>360</v>
      </c>
      <c r="C22" s="14">
        <v>612</v>
      </c>
      <c r="D22" s="3"/>
      <c r="E22" s="3"/>
      <c r="F22" s="3"/>
    </row>
    <row r="23" spans="1:6" s="10" customFormat="1" ht="10.8" customHeight="1">
      <c r="A23" s="12" t="s">
        <v>371</v>
      </c>
      <c r="B23" s="14">
        <v>371</v>
      </c>
      <c r="C23" s="14">
        <v>612</v>
      </c>
      <c r="D23" s="3"/>
      <c r="E23" s="3"/>
      <c r="F23" s="3"/>
    </row>
    <row r="24" spans="1:6" s="10" customFormat="1" ht="10.8" customHeight="1">
      <c r="A24" s="12" t="s">
        <v>372</v>
      </c>
      <c r="B24" s="14">
        <v>361</v>
      </c>
      <c r="C24" s="14">
        <v>611</v>
      </c>
      <c r="D24" s="3"/>
      <c r="E24" s="3"/>
      <c r="F24" s="3"/>
    </row>
    <row r="25" spans="1:6" s="10" customFormat="1" ht="10.8" customHeight="1">
      <c r="A25" s="12" t="s">
        <v>373</v>
      </c>
      <c r="B25" s="14">
        <v>341</v>
      </c>
      <c r="C25" s="14">
        <v>623</v>
      </c>
      <c r="D25" s="3"/>
      <c r="E25" s="3"/>
      <c r="F25" s="3"/>
    </row>
    <row r="26" spans="1:6" s="10" customFormat="1" ht="10.8" customHeight="1">
      <c r="A26" s="12" t="s">
        <v>374</v>
      </c>
      <c r="B26" s="14">
        <v>343</v>
      </c>
      <c r="C26" s="14">
        <v>623</v>
      </c>
      <c r="D26" s="3"/>
      <c r="E26" s="3"/>
      <c r="F26" s="3"/>
    </row>
    <row r="27" spans="1:6" s="10" customFormat="1" ht="10.8" customHeight="1">
      <c r="A27" s="12" t="s">
        <v>384</v>
      </c>
      <c r="B27" s="14">
        <v>336</v>
      </c>
      <c r="C27" s="14">
        <v>626</v>
      </c>
      <c r="D27" s="3"/>
      <c r="E27" s="3"/>
      <c r="F27" s="3"/>
    </row>
    <row r="28" spans="1:6" s="10" customFormat="1" ht="10.8" customHeight="1">
      <c r="A28" s="12" t="s">
        <v>388</v>
      </c>
      <c r="B28" s="14">
        <v>332</v>
      </c>
      <c r="C28" s="14">
        <v>604</v>
      </c>
      <c r="D28" s="3"/>
      <c r="E28" s="3"/>
      <c r="F28" s="3"/>
    </row>
    <row r="30" spans="1:6" s="257" customFormat="1" ht="9" customHeight="1">
      <c r="A30" s="300" t="s">
        <v>414</v>
      </c>
      <c r="B30" s="300"/>
      <c r="C30" s="30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L75"/>
  <sheetViews>
    <sheetView zoomScale="85" zoomScaleNormal="85" workbookViewId="0">
      <selection activeCell="B24" sqref="B24"/>
    </sheetView>
  </sheetViews>
  <sheetFormatPr baseColWidth="10" defaultColWidth="11.5546875" defaultRowHeight="14.4"/>
  <cols>
    <col min="1" max="1" width="9.44140625" style="2" customWidth="1"/>
    <col min="2" max="2" width="37.6640625" style="2" customWidth="1"/>
    <col min="3" max="4" width="15.6640625" style="39" customWidth="1"/>
    <col min="5" max="5" width="15.6640625" style="2" customWidth="1"/>
    <col min="6" max="6" width="17" style="2" customWidth="1"/>
    <col min="7" max="7" width="9.109375" style="2" customWidth="1"/>
    <col min="8" max="16384" width="11.5546875" style="2"/>
  </cols>
  <sheetData>
    <row r="1" spans="1:12">
      <c r="A1" s="1" t="s">
        <v>237</v>
      </c>
    </row>
    <row r="2" spans="1:12">
      <c r="A2" s="1" t="s">
        <v>425</v>
      </c>
    </row>
    <row r="4" spans="1:12" s="78" customFormat="1" ht="13.8">
      <c r="A4" s="192" t="s">
        <v>155</v>
      </c>
      <c r="B4" s="192" t="s">
        <v>125</v>
      </c>
      <c r="C4" s="193" t="s">
        <v>126</v>
      </c>
      <c r="D4" s="193" t="s">
        <v>127</v>
      </c>
      <c r="E4" s="194" t="s">
        <v>128</v>
      </c>
    </row>
    <row r="5" spans="1:12" ht="7.8" customHeight="1">
      <c r="A5" s="43"/>
      <c r="B5" s="43"/>
      <c r="C5" s="44"/>
      <c r="D5" s="44"/>
      <c r="E5" s="43"/>
    </row>
    <row r="6" spans="1:12">
      <c r="A6" s="176" t="s">
        <v>129</v>
      </c>
      <c r="B6" s="2" t="s">
        <v>343</v>
      </c>
      <c r="C6" s="39">
        <v>256</v>
      </c>
      <c r="D6" s="39">
        <v>23393385</v>
      </c>
      <c r="E6" s="38">
        <f t="shared" ref="E6:E17" si="0">D6/F6</f>
        <v>0.18201914916065445</v>
      </c>
      <c r="F6" s="106">
        <v>128521560</v>
      </c>
      <c r="K6" s="39"/>
      <c r="L6" s="297"/>
    </row>
    <row r="7" spans="1:12">
      <c r="A7" s="176">
        <v>2</v>
      </c>
      <c r="B7" s="2" t="s">
        <v>344</v>
      </c>
      <c r="C7" s="39">
        <v>54</v>
      </c>
      <c r="D7" s="39">
        <v>16580666</v>
      </c>
      <c r="E7" s="38">
        <f t="shared" si="0"/>
        <v>0.12901077453463838</v>
      </c>
      <c r="F7" s="106">
        <v>128521560</v>
      </c>
    </row>
    <row r="8" spans="1:12">
      <c r="A8" s="176" t="s">
        <v>130</v>
      </c>
      <c r="B8" s="2" t="s">
        <v>345</v>
      </c>
      <c r="C8" s="39">
        <v>65</v>
      </c>
      <c r="D8" s="39">
        <v>14461875</v>
      </c>
      <c r="E8" s="38">
        <f t="shared" si="0"/>
        <v>0.11252489465580716</v>
      </c>
      <c r="F8" s="106">
        <v>128521560</v>
      </c>
      <c r="K8" s="39"/>
      <c r="L8" s="297"/>
    </row>
    <row r="9" spans="1:12">
      <c r="A9" s="176" t="s">
        <v>131</v>
      </c>
      <c r="B9" s="2" t="s">
        <v>132</v>
      </c>
      <c r="C9" s="39">
        <v>15</v>
      </c>
      <c r="D9" s="39">
        <v>14798682</v>
      </c>
      <c r="E9" s="38">
        <f t="shared" si="0"/>
        <v>0.11514552110945432</v>
      </c>
      <c r="F9" s="106">
        <v>128521560</v>
      </c>
      <c r="K9" s="39"/>
      <c r="L9" s="297"/>
    </row>
    <row r="10" spans="1:12">
      <c r="A10" s="176" t="s">
        <v>133</v>
      </c>
      <c r="B10" s="2" t="s">
        <v>346</v>
      </c>
      <c r="C10" s="39">
        <v>8957</v>
      </c>
      <c r="D10" s="39">
        <v>5845981</v>
      </c>
      <c r="E10" s="38">
        <f t="shared" si="0"/>
        <v>4.5486383763160047E-2</v>
      </c>
      <c r="F10" s="106">
        <v>128521560</v>
      </c>
      <c r="K10" s="39"/>
      <c r="L10" s="297"/>
    </row>
    <row r="11" spans="1:12">
      <c r="A11" s="176" t="s">
        <v>134</v>
      </c>
      <c r="B11" s="2" t="s">
        <v>347</v>
      </c>
      <c r="C11" s="39">
        <v>61</v>
      </c>
      <c r="D11" s="39">
        <v>4156521</v>
      </c>
      <c r="E11" s="38">
        <f t="shared" si="0"/>
        <v>3.2341040678311096E-2</v>
      </c>
      <c r="F11" s="106">
        <v>128521560</v>
      </c>
      <c r="J11" s="39"/>
      <c r="K11" s="39"/>
      <c r="L11" s="297"/>
    </row>
    <row r="12" spans="1:12">
      <c r="A12" s="176" t="s">
        <v>135</v>
      </c>
      <c r="B12" s="2" t="s">
        <v>348</v>
      </c>
      <c r="C12" s="39">
        <v>54</v>
      </c>
      <c r="D12" s="39">
        <v>839328</v>
      </c>
      <c r="E12" s="38">
        <f t="shared" si="0"/>
        <v>6.5306396841121441E-3</v>
      </c>
      <c r="F12" s="106">
        <v>128521560</v>
      </c>
      <c r="K12" s="39"/>
      <c r="L12" s="297"/>
    </row>
    <row r="13" spans="1:12">
      <c r="A13" s="176" t="s">
        <v>136</v>
      </c>
      <c r="B13" s="2" t="s">
        <v>349</v>
      </c>
      <c r="C13" s="39">
        <v>2</v>
      </c>
      <c r="D13" s="39">
        <v>357267.82</v>
      </c>
      <c r="E13" s="38">
        <f t="shared" si="0"/>
        <v>2.7798279136979041E-3</v>
      </c>
      <c r="F13" s="106">
        <v>128521560</v>
      </c>
      <c r="K13" s="39"/>
      <c r="L13" s="297"/>
    </row>
    <row r="14" spans="1:12">
      <c r="A14" s="176" t="s">
        <v>137</v>
      </c>
      <c r="B14" s="2" t="s">
        <v>350</v>
      </c>
      <c r="C14" s="39">
        <v>2081</v>
      </c>
      <c r="D14" s="39">
        <v>346438</v>
      </c>
      <c r="E14" s="38">
        <f t="shared" si="0"/>
        <v>2.6955632969285466E-3</v>
      </c>
      <c r="F14" s="106">
        <v>128521560</v>
      </c>
      <c r="K14" s="39"/>
      <c r="L14" s="297"/>
    </row>
    <row r="15" spans="1:12">
      <c r="A15" s="176" t="s">
        <v>138</v>
      </c>
      <c r="B15" s="2" t="s">
        <v>351</v>
      </c>
      <c r="C15" s="39">
        <v>6</v>
      </c>
      <c r="D15" s="39">
        <v>223665</v>
      </c>
      <c r="E15" s="38">
        <f t="shared" si="0"/>
        <v>1.740291667794882E-3</v>
      </c>
      <c r="F15" s="106">
        <v>128521560</v>
      </c>
      <c r="J15" s="39"/>
      <c r="K15" s="39"/>
      <c r="L15" s="297"/>
    </row>
    <row r="16" spans="1:12">
      <c r="A16" s="2" t="s">
        <v>342</v>
      </c>
      <c r="B16" s="2" t="s">
        <v>139</v>
      </c>
      <c r="C16" s="39">
        <v>20</v>
      </c>
      <c r="D16" s="39">
        <v>4188.8599999999997</v>
      </c>
      <c r="E16" s="228">
        <f t="shared" si="0"/>
        <v>3.2592663830099786E-5</v>
      </c>
      <c r="F16" s="106">
        <v>128521560</v>
      </c>
      <c r="K16" s="39"/>
      <c r="L16" s="297"/>
    </row>
    <row r="17" spans="1:12">
      <c r="A17" s="40" t="s">
        <v>113</v>
      </c>
      <c r="B17" s="40"/>
      <c r="C17" s="41">
        <f>SUM(C6:C16)</f>
        <v>11571</v>
      </c>
      <c r="D17" s="41">
        <f>SUM(D6:D16)</f>
        <v>81007997.679999992</v>
      </c>
      <c r="E17" s="42">
        <f t="shared" si="0"/>
        <v>0.630306679128389</v>
      </c>
      <c r="F17" s="106">
        <v>128521560</v>
      </c>
      <c r="K17" s="39"/>
      <c r="L17" s="297"/>
    </row>
    <row r="19" spans="1:12">
      <c r="J19" s="39"/>
      <c r="K19" s="39"/>
      <c r="L19" s="297"/>
    </row>
    <row r="21" spans="1:12" s="10" customFormat="1" ht="12">
      <c r="A21" s="5" t="s">
        <v>291</v>
      </c>
      <c r="B21" s="9"/>
      <c r="C21" s="9"/>
      <c r="D21" s="9"/>
      <c r="E21" s="9"/>
      <c r="F21" s="9"/>
    </row>
    <row r="22" spans="1:12" s="53" customFormat="1" ht="12">
      <c r="A22" s="50"/>
      <c r="B22" s="56"/>
      <c r="C22" s="56"/>
      <c r="D22" s="56"/>
      <c r="E22" s="56"/>
      <c r="F22" s="56"/>
    </row>
    <row r="27" spans="1:12">
      <c r="A27" s="15" t="s">
        <v>426</v>
      </c>
    </row>
    <row r="29" spans="1:12">
      <c r="A29" s="208" t="s">
        <v>238</v>
      </c>
      <c r="B29" s="190" t="s">
        <v>239</v>
      </c>
      <c r="C29" s="191" t="s">
        <v>240</v>
      </c>
      <c r="D29" s="191" t="s">
        <v>128</v>
      </c>
    </row>
    <row r="30" spans="1:12">
      <c r="A30" s="176"/>
    </row>
    <row r="31" spans="1:12">
      <c r="A31" s="176">
        <v>579</v>
      </c>
      <c r="B31" s="2" t="s">
        <v>241</v>
      </c>
      <c r="C31" s="39">
        <v>1271905.1888000001</v>
      </c>
      <c r="D31" s="38">
        <f t="shared" ref="D31:D38" si="1">C31/F6</f>
        <v>9.896434409915349E-3</v>
      </c>
      <c r="F31" s="332"/>
      <c r="G31" s="209"/>
      <c r="H31" s="333"/>
    </row>
    <row r="32" spans="1:12">
      <c r="A32" s="176">
        <v>327</v>
      </c>
      <c r="B32" s="2" t="s">
        <v>242</v>
      </c>
      <c r="C32" s="39">
        <v>376858.11729999993</v>
      </c>
      <c r="D32" s="38">
        <f t="shared" si="1"/>
        <v>2.9322560144772591E-3</v>
      </c>
      <c r="F32" s="332"/>
      <c r="G32" s="209"/>
      <c r="H32" s="333"/>
    </row>
    <row r="33" spans="1:8">
      <c r="A33" s="176">
        <v>115</v>
      </c>
      <c r="B33" s="2" t="s">
        <v>243</v>
      </c>
      <c r="C33" s="39">
        <v>84835.669099999999</v>
      </c>
      <c r="D33" s="38">
        <f t="shared" si="1"/>
        <v>6.6008900841228507E-4</v>
      </c>
      <c r="F33" s="332"/>
      <c r="G33" s="209"/>
      <c r="H33" s="333"/>
    </row>
    <row r="34" spans="1:8">
      <c r="A34" s="176">
        <v>139</v>
      </c>
      <c r="B34" s="2" t="s">
        <v>244</v>
      </c>
      <c r="C34" s="39">
        <v>60792.936199999996</v>
      </c>
      <c r="D34" s="38">
        <f t="shared" si="1"/>
        <v>4.7301741591060674E-4</v>
      </c>
      <c r="F34" s="332"/>
      <c r="G34" s="209"/>
      <c r="H34" s="333"/>
    </row>
    <row r="35" spans="1:8">
      <c r="A35" s="176">
        <v>31</v>
      </c>
      <c r="B35" s="2" t="s">
        <v>245</v>
      </c>
      <c r="C35" s="39">
        <v>31973.843799999999</v>
      </c>
      <c r="D35" s="38">
        <f t="shared" si="1"/>
        <v>2.4878194600190035E-4</v>
      </c>
      <c r="F35" s="332"/>
      <c r="G35" s="209"/>
      <c r="H35" s="333"/>
    </row>
    <row r="36" spans="1:8">
      <c r="A36" s="176">
        <v>62</v>
      </c>
      <c r="B36" s="2" t="s">
        <v>289</v>
      </c>
      <c r="C36" s="39">
        <v>28965.013100000004</v>
      </c>
      <c r="D36" s="38">
        <f t="shared" si="1"/>
        <v>2.2537084906221186E-4</v>
      </c>
      <c r="F36" s="332"/>
      <c r="G36" s="209"/>
      <c r="H36" s="333"/>
    </row>
    <row r="37" spans="1:8">
      <c r="A37" s="176">
        <v>1</v>
      </c>
      <c r="B37" s="2" t="s">
        <v>246</v>
      </c>
      <c r="C37" s="39">
        <v>3680.5862000000002</v>
      </c>
      <c r="D37" s="38">
        <f t="shared" si="1"/>
        <v>2.8637889238194744E-5</v>
      </c>
      <c r="F37" s="332"/>
      <c r="G37" s="209"/>
      <c r="H37" s="333"/>
    </row>
    <row r="38" spans="1:8">
      <c r="A38" s="176">
        <v>1</v>
      </c>
      <c r="B38" s="2" t="s">
        <v>292</v>
      </c>
      <c r="C38" s="39">
        <v>200</v>
      </c>
      <c r="D38" s="228">
        <f t="shared" si="1"/>
        <v>1.556159137813142E-6</v>
      </c>
      <c r="F38" s="332"/>
      <c r="G38" s="209"/>
      <c r="H38" s="333"/>
    </row>
    <row r="39" spans="1:8">
      <c r="A39" s="269">
        <f>SUM(A31:A32)</f>
        <v>906</v>
      </c>
      <c r="B39" s="108" t="s">
        <v>247</v>
      </c>
      <c r="C39" s="107">
        <f>SUM(C31:C32)</f>
        <v>1648763.3061000002</v>
      </c>
      <c r="D39" s="109">
        <f>C39/$F$15</f>
        <v>1.282869042439261E-2</v>
      </c>
    </row>
    <row r="75" spans="1:1">
      <c r="A75" s="2" t="s">
        <v>248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zoomScale="70" zoomScaleNormal="70" workbookViewId="0">
      <selection activeCell="E12" sqref="E12"/>
    </sheetView>
  </sheetViews>
  <sheetFormatPr baseColWidth="10" defaultColWidth="11.5546875" defaultRowHeight="12"/>
  <cols>
    <col min="1" max="1" width="18.6640625" style="10" customWidth="1"/>
    <col min="2" max="2" width="16.5546875" style="33" customWidth="1"/>
    <col min="3" max="3" width="24.33203125" style="18" customWidth="1"/>
    <col min="4" max="4" width="19.33203125" style="18" customWidth="1"/>
    <col min="5" max="5" width="26.33203125" style="18" customWidth="1"/>
    <col min="6" max="6" width="11.5546875" style="12"/>
    <col min="7" max="16384" width="11.5546875" style="10"/>
  </cols>
  <sheetData>
    <row r="1" spans="1:12" ht="14.4">
      <c r="A1" s="34" t="s">
        <v>156</v>
      </c>
      <c r="B1" s="10"/>
    </row>
    <row r="2" spans="1:12">
      <c r="A2" s="46"/>
      <c r="B2" s="10"/>
    </row>
    <row r="3" spans="1:12" ht="14.4">
      <c r="A3" s="34" t="s">
        <v>179</v>
      </c>
      <c r="B3" s="10"/>
    </row>
    <row r="4" spans="1:12" s="55" customFormat="1" ht="14.4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6" thickBot="1">
      <c r="A13" s="80"/>
      <c r="B13" s="80"/>
      <c r="C13" s="80"/>
      <c r="D13" s="80"/>
      <c r="E13" s="80"/>
      <c r="F13" s="10"/>
    </row>
    <row r="14" spans="1:12" ht="12.6" thickBot="1">
      <c r="B14" s="331" t="s">
        <v>83</v>
      </c>
      <c r="C14" s="331"/>
      <c r="D14" s="331"/>
      <c r="E14" s="331"/>
      <c r="F14" s="331"/>
      <c r="G14" s="331"/>
      <c r="H14" s="331"/>
      <c r="I14" s="331"/>
      <c r="J14" s="331"/>
      <c r="K14" s="331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4.4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" thickBot="1">
      <c r="A38" s="34"/>
      <c r="B38" s="80"/>
      <c r="C38" s="80"/>
      <c r="D38" s="80"/>
      <c r="E38" s="80"/>
    </row>
    <row r="39" spans="1:9" s="12" customFormat="1" ht="12.6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"/>
  <sheetViews>
    <sheetView workbookViewId="0">
      <selection activeCell="B24" sqref="B24"/>
    </sheetView>
  </sheetViews>
  <sheetFormatPr baseColWidth="10" defaultRowHeight="14.4"/>
  <cols>
    <col min="2" max="14" width="10.109375" customWidth="1"/>
  </cols>
  <sheetData>
    <row r="1" spans="1:14">
      <c r="A1" s="207" t="s">
        <v>293</v>
      </c>
    </row>
    <row r="2" spans="1:14">
      <c r="A2" s="207" t="s">
        <v>294</v>
      </c>
    </row>
    <row r="4" spans="1:14">
      <c r="A4" s="208" t="s">
        <v>0</v>
      </c>
      <c r="B4" s="190" t="s">
        <v>216</v>
      </c>
      <c r="C4" s="190" t="s">
        <v>219</v>
      </c>
      <c r="D4" s="190" t="s">
        <v>230</v>
      </c>
      <c r="E4" s="190" t="s">
        <v>252</v>
      </c>
      <c r="F4" s="190" t="s">
        <v>253</v>
      </c>
      <c r="G4" s="190" t="s">
        <v>279</v>
      </c>
      <c r="H4" s="190" t="s">
        <v>281</v>
      </c>
      <c r="I4" s="190" t="s">
        <v>287</v>
      </c>
      <c r="J4" s="190" t="s">
        <v>288</v>
      </c>
      <c r="K4" s="190" t="s">
        <v>290</v>
      </c>
      <c r="L4" s="190" t="s">
        <v>295</v>
      </c>
      <c r="M4" s="190" t="s">
        <v>296</v>
      </c>
      <c r="N4" s="190" t="s">
        <v>113</v>
      </c>
    </row>
    <row r="5" spans="1:14">
      <c r="A5" s="209">
        <v>2007</v>
      </c>
      <c r="B5" s="210">
        <v>1478</v>
      </c>
      <c r="C5" s="210">
        <v>605</v>
      </c>
      <c r="D5" s="210">
        <v>571</v>
      </c>
      <c r="E5" s="210">
        <v>513</v>
      </c>
      <c r="F5" s="210">
        <v>767</v>
      </c>
      <c r="G5" s="210">
        <v>576</v>
      </c>
      <c r="H5" s="210">
        <v>566</v>
      </c>
      <c r="I5" s="210">
        <v>769</v>
      </c>
      <c r="J5" s="210">
        <v>555</v>
      </c>
      <c r="K5" s="210">
        <v>751</v>
      </c>
      <c r="L5" s="210">
        <v>715</v>
      </c>
      <c r="M5" s="210">
        <v>293</v>
      </c>
      <c r="N5" s="210">
        <v>8159</v>
      </c>
    </row>
    <row r="6" spans="1:14">
      <c r="A6" s="209">
        <v>2008</v>
      </c>
      <c r="B6" s="210">
        <v>709</v>
      </c>
      <c r="C6" s="210">
        <v>1674</v>
      </c>
      <c r="D6" s="210">
        <v>642</v>
      </c>
      <c r="E6" s="210">
        <v>807</v>
      </c>
      <c r="F6" s="210">
        <v>1007</v>
      </c>
      <c r="G6" s="210">
        <v>649</v>
      </c>
      <c r="H6" s="210">
        <v>856</v>
      </c>
      <c r="I6" s="210">
        <v>1094</v>
      </c>
      <c r="J6" s="210">
        <v>812</v>
      </c>
      <c r="K6" s="210">
        <v>686</v>
      </c>
      <c r="L6" s="210">
        <v>511</v>
      </c>
      <c r="M6" s="210">
        <v>346</v>
      </c>
      <c r="N6" s="210">
        <v>9793</v>
      </c>
    </row>
    <row r="7" spans="1:14">
      <c r="A7" s="209">
        <v>2009</v>
      </c>
      <c r="B7" s="210">
        <v>353</v>
      </c>
      <c r="C7" s="210">
        <v>717</v>
      </c>
      <c r="D7" s="210">
        <v>601</v>
      </c>
      <c r="E7" s="210">
        <v>338</v>
      </c>
      <c r="F7" s="210">
        <v>507</v>
      </c>
      <c r="G7" s="210">
        <v>281</v>
      </c>
      <c r="H7" s="210">
        <v>304</v>
      </c>
      <c r="I7" s="210">
        <v>586</v>
      </c>
      <c r="J7" s="210">
        <v>415</v>
      </c>
      <c r="K7" s="210">
        <v>439</v>
      </c>
      <c r="L7" s="210">
        <v>404</v>
      </c>
      <c r="M7" s="210">
        <v>290</v>
      </c>
      <c r="N7" s="210">
        <v>5235</v>
      </c>
    </row>
    <row r="8" spans="1:14">
      <c r="A8" s="209">
        <v>2010</v>
      </c>
      <c r="B8" s="210">
        <v>514</v>
      </c>
      <c r="C8" s="210">
        <v>1556</v>
      </c>
      <c r="D8" s="210">
        <v>512</v>
      </c>
      <c r="E8" s="210">
        <v>467</v>
      </c>
      <c r="F8" s="210">
        <v>697</v>
      </c>
      <c r="G8" s="210">
        <v>476</v>
      </c>
      <c r="H8" s="210">
        <v>686</v>
      </c>
      <c r="I8" s="210">
        <v>686</v>
      </c>
      <c r="J8" s="210">
        <v>526</v>
      </c>
      <c r="K8" s="210">
        <v>859</v>
      </c>
      <c r="L8" s="210">
        <v>949</v>
      </c>
      <c r="M8" s="210">
        <v>1710</v>
      </c>
      <c r="N8" s="210">
        <v>9638</v>
      </c>
    </row>
    <row r="9" spans="1:14">
      <c r="A9" s="209">
        <v>2011</v>
      </c>
      <c r="B9" s="210">
        <v>1388</v>
      </c>
      <c r="C9" s="210">
        <v>1930</v>
      </c>
      <c r="D9" s="210">
        <v>961</v>
      </c>
      <c r="E9" s="210">
        <v>782</v>
      </c>
      <c r="F9" s="210">
        <v>898</v>
      </c>
      <c r="G9" s="210">
        <v>494</v>
      </c>
      <c r="H9" s="210">
        <v>545</v>
      </c>
      <c r="I9" s="210">
        <v>600</v>
      </c>
      <c r="J9" s="210">
        <v>691</v>
      </c>
      <c r="K9" s="210">
        <v>451</v>
      </c>
      <c r="L9" s="210">
        <v>739</v>
      </c>
      <c r="M9" s="210">
        <v>463</v>
      </c>
      <c r="N9" s="210">
        <v>9942</v>
      </c>
    </row>
    <row r="10" spans="1:14">
      <c r="A10" s="209">
        <v>2012</v>
      </c>
      <c r="B10" s="210">
        <v>1391</v>
      </c>
      <c r="C10" s="210">
        <v>462</v>
      </c>
      <c r="D10" s="210">
        <v>474</v>
      </c>
      <c r="E10" s="210">
        <v>345</v>
      </c>
      <c r="F10" s="210">
        <v>1279</v>
      </c>
      <c r="G10" s="210">
        <v>523</v>
      </c>
      <c r="H10" s="210">
        <v>450</v>
      </c>
      <c r="I10" s="210">
        <v>611</v>
      </c>
      <c r="J10" s="210">
        <v>384</v>
      </c>
      <c r="K10" s="210">
        <v>371</v>
      </c>
      <c r="L10" s="210">
        <v>739</v>
      </c>
      <c r="M10" s="210">
        <v>218</v>
      </c>
      <c r="N10" s="210">
        <v>7247</v>
      </c>
    </row>
    <row r="11" spans="1:14">
      <c r="A11" s="209">
        <v>2013</v>
      </c>
      <c r="B11" s="210">
        <v>1121</v>
      </c>
      <c r="C11" s="210">
        <v>319</v>
      </c>
      <c r="D11" s="210">
        <v>318</v>
      </c>
      <c r="E11" s="210">
        <v>418</v>
      </c>
      <c r="F11" s="210">
        <v>1035</v>
      </c>
      <c r="G11" s="210">
        <v>376</v>
      </c>
      <c r="H11" s="210">
        <v>360</v>
      </c>
      <c r="I11" s="210">
        <v>451</v>
      </c>
      <c r="J11" s="210">
        <v>310</v>
      </c>
      <c r="K11" s="210">
        <v>271</v>
      </c>
      <c r="L11" s="210">
        <v>650</v>
      </c>
      <c r="M11" s="210">
        <v>168</v>
      </c>
      <c r="N11" s="210">
        <v>5797</v>
      </c>
    </row>
    <row r="12" spans="1:14">
      <c r="A12" s="209">
        <v>2014</v>
      </c>
      <c r="B12" s="210">
        <v>2039</v>
      </c>
      <c r="C12" s="210">
        <v>358</v>
      </c>
      <c r="D12" s="210">
        <v>236</v>
      </c>
      <c r="E12" s="210">
        <v>250</v>
      </c>
      <c r="F12" s="210">
        <v>670</v>
      </c>
      <c r="G12" s="210">
        <v>477</v>
      </c>
      <c r="H12" s="210">
        <v>206</v>
      </c>
      <c r="I12" s="210">
        <v>389</v>
      </c>
      <c r="J12" s="210">
        <v>403</v>
      </c>
      <c r="K12" s="210">
        <v>288</v>
      </c>
      <c r="L12" s="210">
        <v>402</v>
      </c>
      <c r="M12" s="210">
        <v>372</v>
      </c>
      <c r="N12" s="210">
        <v>6090</v>
      </c>
    </row>
    <row r="13" spans="1:14">
      <c r="A13" s="209">
        <v>2015</v>
      </c>
      <c r="B13" s="210">
        <v>2176</v>
      </c>
      <c r="C13" s="210">
        <v>325</v>
      </c>
      <c r="D13" s="210">
        <v>232</v>
      </c>
      <c r="E13" s="210">
        <v>246</v>
      </c>
      <c r="F13" s="210">
        <v>771</v>
      </c>
      <c r="G13" s="210">
        <v>353</v>
      </c>
      <c r="H13" s="210">
        <v>214</v>
      </c>
      <c r="I13" s="210">
        <v>571</v>
      </c>
      <c r="J13" s="210">
        <v>192</v>
      </c>
      <c r="K13" s="210">
        <v>184</v>
      </c>
      <c r="L13" s="210">
        <v>392</v>
      </c>
      <c r="M13" s="210">
        <v>140</v>
      </c>
      <c r="N13" s="210">
        <v>5796</v>
      </c>
    </row>
    <row r="14" spans="1:14">
      <c r="A14" s="209">
        <v>2016</v>
      </c>
      <c r="B14" s="210">
        <v>1917</v>
      </c>
      <c r="C14" s="210">
        <v>223</v>
      </c>
      <c r="D14" s="210">
        <v>205</v>
      </c>
      <c r="E14" s="210">
        <v>271</v>
      </c>
      <c r="F14" s="210">
        <v>0</v>
      </c>
      <c r="G14" s="210">
        <v>0</v>
      </c>
      <c r="H14" s="210">
        <v>879</v>
      </c>
      <c r="I14" s="210">
        <v>292</v>
      </c>
      <c r="J14" s="210">
        <v>330</v>
      </c>
      <c r="K14" s="210">
        <v>307</v>
      </c>
      <c r="L14" s="210">
        <v>582</v>
      </c>
      <c r="M14" s="210">
        <v>300</v>
      </c>
      <c r="N14" s="210">
        <v>5306</v>
      </c>
    </row>
    <row r="16" spans="1:14">
      <c r="A16" s="207" t="s">
        <v>297</v>
      </c>
    </row>
    <row r="17" spans="1:14">
      <c r="A17" s="207" t="s">
        <v>298</v>
      </c>
    </row>
    <row r="18" spans="1:14">
      <c r="A18" s="208" t="s">
        <v>0</v>
      </c>
      <c r="B18" s="190" t="s">
        <v>216</v>
      </c>
      <c r="C18" s="190" t="s">
        <v>219</v>
      </c>
      <c r="D18" s="190" t="s">
        <v>230</v>
      </c>
      <c r="E18" s="190" t="s">
        <v>252</v>
      </c>
      <c r="F18" s="190" t="s">
        <v>253</v>
      </c>
      <c r="G18" s="190" t="s">
        <v>279</v>
      </c>
      <c r="H18" s="190" t="s">
        <v>281</v>
      </c>
      <c r="I18" s="190" t="s">
        <v>287</v>
      </c>
      <c r="J18" s="190" t="s">
        <v>288</v>
      </c>
      <c r="K18" s="190" t="s">
        <v>290</v>
      </c>
      <c r="L18" s="190" t="s">
        <v>295</v>
      </c>
      <c r="M18" s="190" t="s">
        <v>296</v>
      </c>
      <c r="N18" s="190" t="s">
        <v>113</v>
      </c>
    </row>
    <row r="19" spans="1:14">
      <c r="A19" s="209">
        <v>2007</v>
      </c>
      <c r="B19" s="210">
        <v>139</v>
      </c>
      <c r="C19" s="210">
        <v>345</v>
      </c>
      <c r="D19" s="210">
        <v>448</v>
      </c>
      <c r="E19" s="210">
        <v>184</v>
      </c>
      <c r="F19" s="210">
        <v>577</v>
      </c>
      <c r="G19" s="210">
        <v>470</v>
      </c>
      <c r="H19" s="210">
        <v>211</v>
      </c>
      <c r="I19" s="210">
        <v>171</v>
      </c>
      <c r="J19" s="210">
        <v>841</v>
      </c>
      <c r="K19" s="210">
        <v>304</v>
      </c>
      <c r="L19" s="210">
        <v>487</v>
      </c>
      <c r="M19" s="210">
        <v>467</v>
      </c>
      <c r="N19" s="210">
        <v>4644</v>
      </c>
    </row>
    <row r="20" spans="1:14">
      <c r="A20" s="209">
        <v>2008</v>
      </c>
      <c r="B20" s="210">
        <v>2</v>
      </c>
      <c r="C20" s="210">
        <v>182</v>
      </c>
      <c r="D20" s="210">
        <v>355</v>
      </c>
      <c r="E20" s="210">
        <v>252</v>
      </c>
      <c r="F20" s="210">
        <v>746</v>
      </c>
      <c r="G20" s="210">
        <v>431</v>
      </c>
      <c r="H20" s="210">
        <v>128</v>
      </c>
      <c r="I20" s="210">
        <v>580</v>
      </c>
      <c r="J20" s="210">
        <v>700</v>
      </c>
      <c r="K20" s="210">
        <v>829</v>
      </c>
      <c r="L20" s="210">
        <v>510</v>
      </c>
      <c r="M20" s="210">
        <v>748</v>
      </c>
      <c r="N20" s="210">
        <v>5463</v>
      </c>
    </row>
    <row r="21" spans="1:14">
      <c r="A21" s="209">
        <v>2009</v>
      </c>
      <c r="B21" s="210">
        <v>137</v>
      </c>
      <c r="C21" s="210">
        <v>418</v>
      </c>
      <c r="D21" s="210">
        <v>429</v>
      </c>
      <c r="E21" s="210">
        <v>93</v>
      </c>
      <c r="F21" s="210">
        <v>208</v>
      </c>
      <c r="G21" s="210">
        <v>423</v>
      </c>
      <c r="H21" s="210">
        <v>487</v>
      </c>
      <c r="I21" s="210">
        <v>121</v>
      </c>
      <c r="J21" s="210">
        <v>281</v>
      </c>
      <c r="K21" s="210">
        <v>332</v>
      </c>
      <c r="L21" s="210">
        <v>443</v>
      </c>
      <c r="M21" s="210">
        <v>490</v>
      </c>
      <c r="N21" s="210">
        <v>3862</v>
      </c>
    </row>
    <row r="22" spans="1:14">
      <c r="A22" s="209">
        <v>2010</v>
      </c>
      <c r="B22" s="210">
        <v>215</v>
      </c>
      <c r="C22" s="210">
        <v>261</v>
      </c>
      <c r="D22" s="210">
        <v>195</v>
      </c>
      <c r="E22" s="210">
        <v>236</v>
      </c>
      <c r="F22" s="210">
        <v>251</v>
      </c>
      <c r="G22" s="210">
        <v>244</v>
      </c>
      <c r="H22" s="210">
        <v>352</v>
      </c>
      <c r="I22" s="210">
        <v>216</v>
      </c>
      <c r="J22" s="210">
        <v>450</v>
      </c>
      <c r="K22" s="210">
        <v>301</v>
      </c>
      <c r="L22" s="210">
        <v>582</v>
      </c>
      <c r="M22" s="210">
        <v>688</v>
      </c>
      <c r="N22" s="210">
        <v>3991</v>
      </c>
    </row>
    <row r="23" spans="1:14">
      <c r="A23" s="209">
        <v>2011</v>
      </c>
      <c r="B23" s="210">
        <v>242</v>
      </c>
      <c r="C23" s="210">
        <v>292</v>
      </c>
      <c r="D23" s="210">
        <v>623</v>
      </c>
      <c r="E23" s="210">
        <v>481</v>
      </c>
      <c r="F23" s="210">
        <v>550</v>
      </c>
      <c r="G23" s="210">
        <v>332</v>
      </c>
      <c r="H23" s="210">
        <v>491</v>
      </c>
      <c r="I23" s="210">
        <v>455</v>
      </c>
      <c r="J23" s="210">
        <v>300</v>
      </c>
      <c r="K23" s="210">
        <v>179</v>
      </c>
      <c r="L23" s="210">
        <v>135</v>
      </c>
      <c r="M23" s="210">
        <v>175</v>
      </c>
      <c r="N23" s="210">
        <v>4255</v>
      </c>
    </row>
    <row r="24" spans="1:14">
      <c r="A24" s="209">
        <v>2012</v>
      </c>
      <c r="B24" s="210">
        <v>0</v>
      </c>
      <c r="C24" s="210">
        <v>0</v>
      </c>
      <c r="D24" s="210">
        <v>507</v>
      </c>
      <c r="E24" s="210">
        <v>1002</v>
      </c>
      <c r="F24" s="210">
        <v>517</v>
      </c>
      <c r="G24" s="210">
        <v>318</v>
      </c>
      <c r="H24" s="210">
        <v>347</v>
      </c>
      <c r="I24" s="210">
        <v>346</v>
      </c>
      <c r="J24" s="210">
        <v>196</v>
      </c>
      <c r="K24" s="210">
        <v>444</v>
      </c>
      <c r="L24" s="210">
        <v>336</v>
      </c>
      <c r="M24" s="210">
        <v>363</v>
      </c>
      <c r="N24" s="210">
        <v>4376</v>
      </c>
    </row>
    <row r="25" spans="1:14">
      <c r="A25" s="209">
        <v>2013</v>
      </c>
      <c r="B25" s="210">
        <v>125</v>
      </c>
      <c r="C25" s="210">
        <v>331</v>
      </c>
      <c r="D25" s="210">
        <v>330</v>
      </c>
      <c r="E25" s="210">
        <v>339</v>
      </c>
      <c r="F25" s="210">
        <v>326</v>
      </c>
      <c r="G25" s="210">
        <v>223</v>
      </c>
      <c r="H25" s="210">
        <v>420</v>
      </c>
      <c r="I25" s="210">
        <v>266</v>
      </c>
      <c r="J25" s="210">
        <v>390</v>
      </c>
      <c r="K25" s="210">
        <v>304</v>
      </c>
      <c r="L25" s="210">
        <v>317</v>
      </c>
      <c r="M25" s="210">
        <v>351</v>
      </c>
      <c r="N25" s="210">
        <v>3722</v>
      </c>
    </row>
    <row r="26" spans="1:14">
      <c r="A26" s="209">
        <v>2014</v>
      </c>
      <c r="B26" s="210">
        <v>214</v>
      </c>
      <c r="C26" s="210">
        <v>284</v>
      </c>
      <c r="D26" s="210">
        <v>249</v>
      </c>
      <c r="E26" s="210">
        <v>237</v>
      </c>
      <c r="F26" s="210">
        <v>357</v>
      </c>
      <c r="G26" s="210">
        <v>275</v>
      </c>
      <c r="H26" s="210">
        <v>278</v>
      </c>
      <c r="I26" s="210">
        <v>88</v>
      </c>
      <c r="J26" s="210">
        <v>244</v>
      </c>
      <c r="K26" s="210">
        <v>245</v>
      </c>
      <c r="L26" s="210">
        <v>145</v>
      </c>
      <c r="M26" s="210">
        <v>342</v>
      </c>
      <c r="N26" s="210">
        <v>2958</v>
      </c>
    </row>
    <row r="27" spans="1:14">
      <c r="A27" s="209">
        <v>2015</v>
      </c>
      <c r="B27" s="210">
        <v>225</v>
      </c>
      <c r="C27" s="210">
        <v>112</v>
      </c>
      <c r="D27" s="210">
        <v>155</v>
      </c>
      <c r="E27" s="210">
        <v>388</v>
      </c>
      <c r="F27" s="210">
        <v>364</v>
      </c>
      <c r="G27" s="210">
        <v>208</v>
      </c>
      <c r="H27" s="210">
        <v>393</v>
      </c>
      <c r="I27" s="210">
        <v>166</v>
      </c>
      <c r="J27" s="210">
        <v>476</v>
      </c>
      <c r="K27" s="210">
        <v>0</v>
      </c>
      <c r="L27" s="210">
        <v>0</v>
      </c>
      <c r="M27" s="210">
        <v>0</v>
      </c>
      <c r="N27" s="210">
        <v>2487</v>
      </c>
    </row>
    <row r="28" spans="1:14">
      <c r="A28" s="209">
        <v>2016</v>
      </c>
      <c r="B28" s="210">
        <v>0</v>
      </c>
      <c r="C28" s="210">
        <v>0</v>
      </c>
      <c r="D28" s="210">
        <v>0</v>
      </c>
      <c r="E28" s="210">
        <v>74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908</v>
      </c>
      <c r="L28" s="210">
        <v>179</v>
      </c>
      <c r="M28" s="210">
        <v>285</v>
      </c>
      <c r="N28" s="210">
        <v>1446</v>
      </c>
    </row>
    <row r="30" spans="1:14">
      <c r="A30" s="207" t="s">
        <v>299</v>
      </c>
    </row>
    <row r="31" spans="1:14">
      <c r="A31" s="207" t="s">
        <v>415</v>
      </c>
    </row>
    <row r="32" spans="1:14">
      <c r="A32" s="208" t="s">
        <v>0</v>
      </c>
      <c r="B32" s="190" t="s">
        <v>216</v>
      </c>
      <c r="C32" s="190" t="s">
        <v>219</v>
      </c>
      <c r="D32" s="190" t="s">
        <v>230</v>
      </c>
      <c r="E32" s="190" t="s">
        <v>252</v>
      </c>
      <c r="F32" s="190" t="s">
        <v>253</v>
      </c>
      <c r="G32" s="190" t="s">
        <v>279</v>
      </c>
      <c r="H32" s="190" t="s">
        <v>281</v>
      </c>
      <c r="I32" s="190" t="s">
        <v>287</v>
      </c>
      <c r="J32" s="190" t="s">
        <v>288</v>
      </c>
      <c r="K32" s="190" t="s">
        <v>290</v>
      </c>
      <c r="L32" s="190" t="s">
        <v>295</v>
      </c>
      <c r="M32" s="190" t="s">
        <v>296</v>
      </c>
      <c r="N32" s="190" t="s">
        <v>113</v>
      </c>
    </row>
    <row r="33" spans="1:14">
      <c r="A33" s="209">
        <v>2007</v>
      </c>
      <c r="B33" s="210">
        <v>70515</v>
      </c>
      <c r="C33" s="210">
        <v>149050</v>
      </c>
      <c r="D33" s="210">
        <v>184067</v>
      </c>
      <c r="E33" s="210">
        <v>87942</v>
      </c>
      <c r="F33" s="210">
        <v>307275</v>
      </c>
      <c r="G33" s="210">
        <v>243636</v>
      </c>
      <c r="H33" s="210">
        <v>115527</v>
      </c>
      <c r="I33" s="210">
        <v>92365</v>
      </c>
      <c r="J33" s="210">
        <v>499747</v>
      </c>
      <c r="K33" s="210">
        <v>142756</v>
      </c>
      <c r="L33" s="210">
        <v>224958</v>
      </c>
      <c r="M33" s="210">
        <v>217400</v>
      </c>
      <c r="N33" s="210">
        <v>2335237</v>
      </c>
    </row>
    <row r="34" spans="1:14">
      <c r="A34" s="209">
        <v>2008</v>
      </c>
      <c r="B34" s="210">
        <v>800</v>
      </c>
      <c r="C34" s="210">
        <v>92518</v>
      </c>
      <c r="D34" s="210">
        <v>192433</v>
      </c>
      <c r="E34" s="210">
        <v>141524</v>
      </c>
      <c r="F34" s="210">
        <v>400303</v>
      </c>
      <c r="G34" s="210">
        <v>229588</v>
      </c>
      <c r="H34" s="210">
        <v>70032</v>
      </c>
      <c r="I34" s="210">
        <v>304691</v>
      </c>
      <c r="J34" s="210">
        <v>431052</v>
      </c>
      <c r="K34" s="210">
        <v>498837</v>
      </c>
      <c r="L34" s="210">
        <v>298851</v>
      </c>
      <c r="M34" s="210">
        <v>480402</v>
      </c>
      <c r="N34" s="210">
        <v>3141031</v>
      </c>
    </row>
    <row r="35" spans="1:14">
      <c r="A35" s="209">
        <v>2009</v>
      </c>
      <c r="B35" s="210">
        <v>79054</v>
      </c>
      <c r="C35" s="210">
        <v>233271</v>
      </c>
      <c r="D35" s="210">
        <v>245697</v>
      </c>
      <c r="E35" s="210">
        <v>49862</v>
      </c>
      <c r="F35" s="210">
        <v>128089</v>
      </c>
      <c r="G35" s="210">
        <v>262520</v>
      </c>
      <c r="H35" s="210">
        <v>287412</v>
      </c>
      <c r="I35" s="210">
        <v>58346</v>
      </c>
      <c r="J35" s="210">
        <v>184683</v>
      </c>
      <c r="K35" s="210">
        <v>187909</v>
      </c>
      <c r="L35" s="210">
        <v>239235</v>
      </c>
      <c r="M35" s="210">
        <v>252290</v>
      </c>
      <c r="N35" s="210">
        <v>2208368</v>
      </c>
    </row>
    <row r="36" spans="1:14">
      <c r="A36" s="209">
        <v>2010</v>
      </c>
      <c r="B36" s="210">
        <v>105549</v>
      </c>
      <c r="C36" s="210">
        <v>186481</v>
      </c>
      <c r="D36" s="210">
        <v>113138</v>
      </c>
      <c r="E36" s="210">
        <v>126981</v>
      </c>
      <c r="F36" s="210">
        <v>144408</v>
      </c>
      <c r="G36" s="210">
        <v>153551</v>
      </c>
      <c r="H36" s="210">
        <v>236173</v>
      </c>
      <c r="I36" s="210">
        <v>117965</v>
      </c>
      <c r="J36" s="210">
        <v>274273</v>
      </c>
      <c r="K36" s="210">
        <v>201597</v>
      </c>
      <c r="L36" s="210">
        <v>391211</v>
      </c>
      <c r="M36" s="210">
        <v>445154</v>
      </c>
      <c r="N36" s="210">
        <v>2496481</v>
      </c>
    </row>
    <row r="37" spans="1:14">
      <c r="A37" s="209">
        <v>2011</v>
      </c>
      <c r="B37" s="210">
        <v>161710</v>
      </c>
      <c r="C37" s="210">
        <v>170715</v>
      </c>
      <c r="D37" s="210">
        <v>432702</v>
      </c>
      <c r="E37" s="210">
        <v>390251</v>
      </c>
      <c r="F37" s="210">
        <v>437382</v>
      </c>
      <c r="G37" s="210">
        <v>220084</v>
      </c>
      <c r="H37" s="210">
        <v>342824</v>
      </c>
      <c r="I37" s="210">
        <v>299026</v>
      </c>
      <c r="J37" s="210">
        <v>171908</v>
      </c>
      <c r="K37" s="210">
        <v>171167</v>
      </c>
      <c r="L37" s="210">
        <v>101514</v>
      </c>
      <c r="M37" s="210">
        <v>113158</v>
      </c>
      <c r="N37" s="210">
        <v>3012441</v>
      </c>
    </row>
    <row r="38" spans="1:14">
      <c r="A38" s="209">
        <v>2012</v>
      </c>
      <c r="B38" s="210">
        <v>0</v>
      </c>
      <c r="C38" s="210">
        <v>0</v>
      </c>
      <c r="D38" s="210">
        <v>344770</v>
      </c>
      <c r="E38" s="210">
        <v>600417</v>
      </c>
      <c r="F38" s="210">
        <v>306692</v>
      </c>
      <c r="G38" s="210">
        <v>200734</v>
      </c>
      <c r="H38" s="210">
        <v>230042</v>
      </c>
      <c r="I38" s="210">
        <v>200873</v>
      </c>
      <c r="J38" s="210">
        <v>133315</v>
      </c>
      <c r="K38" s="210">
        <v>287218</v>
      </c>
      <c r="L38" s="210">
        <v>214813</v>
      </c>
      <c r="M38" s="210">
        <v>220432</v>
      </c>
      <c r="N38" s="210">
        <v>2739306</v>
      </c>
    </row>
    <row r="39" spans="1:14">
      <c r="A39" s="209">
        <v>2013</v>
      </c>
      <c r="B39" s="210">
        <v>58586</v>
      </c>
      <c r="C39" s="210">
        <v>147664</v>
      </c>
      <c r="D39" s="210">
        <v>152719</v>
      </c>
      <c r="E39" s="210">
        <v>169137</v>
      </c>
      <c r="F39" s="210">
        <v>158259</v>
      </c>
      <c r="G39" s="210">
        <v>117696</v>
      </c>
      <c r="H39" s="210">
        <v>226659</v>
      </c>
      <c r="I39" s="210">
        <v>141609</v>
      </c>
      <c r="J39" s="210">
        <v>204049</v>
      </c>
      <c r="K39" s="210">
        <v>160318</v>
      </c>
      <c r="L39" s="210">
        <v>150143</v>
      </c>
      <c r="M39" s="210">
        <v>173860</v>
      </c>
      <c r="N39" s="210">
        <v>1860699</v>
      </c>
    </row>
    <row r="40" spans="1:14">
      <c r="A40" s="209">
        <v>2014</v>
      </c>
      <c r="B40" s="210">
        <v>96936</v>
      </c>
      <c r="C40" s="210">
        <v>133326</v>
      </c>
      <c r="D40" s="210">
        <v>129647</v>
      </c>
      <c r="E40" s="210">
        <v>139241</v>
      </c>
      <c r="F40" s="210">
        <v>190666</v>
      </c>
      <c r="G40" s="210">
        <v>126401</v>
      </c>
      <c r="H40" s="210">
        <v>133390</v>
      </c>
      <c r="I40" s="210">
        <v>41694</v>
      </c>
      <c r="J40" s="210">
        <v>127290</v>
      </c>
      <c r="K40" s="210">
        <v>127743</v>
      </c>
      <c r="L40" s="210">
        <v>68142</v>
      </c>
      <c r="M40" s="210">
        <v>180040</v>
      </c>
      <c r="N40" s="210">
        <v>1494516</v>
      </c>
    </row>
    <row r="41" spans="1:14">
      <c r="A41" s="209">
        <v>2015</v>
      </c>
      <c r="B41" s="210">
        <v>110934</v>
      </c>
      <c r="C41" s="210">
        <v>53376</v>
      </c>
      <c r="D41" s="210">
        <v>106585</v>
      </c>
      <c r="E41" s="210">
        <v>228911</v>
      </c>
      <c r="F41" s="210">
        <v>208849</v>
      </c>
      <c r="G41" s="210">
        <v>117497</v>
      </c>
      <c r="H41" s="210">
        <v>210342</v>
      </c>
      <c r="I41" s="210">
        <v>97422</v>
      </c>
      <c r="J41" s="210">
        <v>254018</v>
      </c>
      <c r="K41" s="210">
        <v>0</v>
      </c>
      <c r="L41" s="210">
        <v>0</v>
      </c>
      <c r="M41" s="210">
        <v>0</v>
      </c>
      <c r="N41" s="210">
        <v>1387934</v>
      </c>
    </row>
    <row r="42" spans="1:14">
      <c r="A42" s="209">
        <v>2016</v>
      </c>
      <c r="B42" s="210">
        <v>0</v>
      </c>
      <c r="C42" s="210">
        <v>0</v>
      </c>
      <c r="D42" s="210">
        <v>0</v>
      </c>
      <c r="E42" s="210">
        <v>35313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427494</v>
      </c>
      <c r="L42" s="210">
        <v>84556</v>
      </c>
      <c r="M42" s="210">
        <v>138372</v>
      </c>
      <c r="N42" s="210">
        <v>685735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tabSelected="1" zoomScaleNormal="100" workbookViewId="0">
      <selection activeCell="K1" sqref="K1:R1048576"/>
    </sheetView>
  </sheetViews>
  <sheetFormatPr baseColWidth="10" defaultColWidth="11.5546875" defaultRowHeight="12" customHeight="1"/>
  <cols>
    <col min="1" max="1" width="15.33203125" style="151" customWidth="1"/>
    <col min="2" max="9" width="12.77734375" style="151" customWidth="1"/>
    <col min="10" max="16384" width="11.5546875" style="152"/>
  </cols>
  <sheetData>
    <row r="1" spans="1:9" ht="12" customHeight="1">
      <c r="A1" s="150" t="s">
        <v>222</v>
      </c>
    </row>
    <row r="2" spans="1:9" ht="12" customHeight="1">
      <c r="A2" s="153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10" t="s">
        <v>0</v>
      </c>
      <c r="B5" s="110" t="s">
        <v>9</v>
      </c>
      <c r="C5" s="110" t="s">
        <v>16</v>
      </c>
      <c r="D5" s="110" t="s">
        <v>19</v>
      </c>
      <c r="E5" s="110" t="s">
        <v>22</v>
      </c>
      <c r="F5" s="110" t="s">
        <v>25</v>
      </c>
      <c r="G5" s="110" t="s">
        <v>223</v>
      </c>
      <c r="H5" s="110" t="s">
        <v>26</v>
      </c>
      <c r="I5" s="293" t="s">
        <v>29</v>
      </c>
    </row>
    <row r="6" spans="1:9" ht="12" customHeight="1" thickBot="1">
      <c r="A6" s="20"/>
      <c r="B6" s="20" t="s">
        <v>224</v>
      </c>
      <c r="C6" s="20" t="s">
        <v>306</v>
      </c>
      <c r="D6" s="20" t="s">
        <v>224</v>
      </c>
      <c r="E6" s="20" t="s">
        <v>307</v>
      </c>
      <c r="F6" s="20" t="s">
        <v>224</v>
      </c>
      <c r="G6" s="20" t="s">
        <v>224</v>
      </c>
      <c r="H6" s="20" t="s">
        <v>224</v>
      </c>
      <c r="I6" s="20" t="s">
        <v>224</v>
      </c>
    </row>
    <row r="7" spans="1:9" ht="12" customHeight="1">
      <c r="A7" s="151">
        <v>2008</v>
      </c>
      <c r="B7" s="154">
        <v>1267866.580079</v>
      </c>
      <c r="C7" s="154">
        <v>179870495.37399676</v>
      </c>
      <c r="D7" s="154">
        <v>1602597.0080210001</v>
      </c>
      <c r="E7" s="154">
        <v>3685931.4598570857</v>
      </c>
      <c r="F7" s="154">
        <v>345109.27027199999</v>
      </c>
      <c r="G7" s="154">
        <v>5243278.2475079317</v>
      </c>
      <c r="H7" s="154">
        <v>39037.065934999999</v>
      </c>
      <c r="I7" s="154">
        <v>16000</v>
      </c>
    </row>
    <row r="8" spans="1:9" ht="12" customHeight="1">
      <c r="A8" s="151">
        <v>2009</v>
      </c>
      <c r="B8" s="154">
        <v>1276249.2028350001</v>
      </c>
      <c r="C8" s="154">
        <v>183994714.39928088</v>
      </c>
      <c r="D8" s="154">
        <v>1512931.0674319996</v>
      </c>
      <c r="E8" s="154">
        <v>3922708.8843694869</v>
      </c>
      <c r="F8" s="154">
        <v>302459.11290999997</v>
      </c>
      <c r="G8" s="154">
        <v>4418768.325600001</v>
      </c>
      <c r="H8" s="154">
        <v>37502.627191</v>
      </c>
      <c r="I8" s="154">
        <v>12000</v>
      </c>
    </row>
    <row r="9" spans="1:9" ht="12" customHeight="1">
      <c r="A9" s="151">
        <v>2010</v>
      </c>
      <c r="B9" s="154">
        <v>1247184.0293920003</v>
      </c>
      <c r="C9" s="154">
        <v>164084409.31560928</v>
      </c>
      <c r="D9" s="154">
        <v>1470449.7064990001</v>
      </c>
      <c r="E9" s="154">
        <v>3640465.9170745406</v>
      </c>
      <c r="F9" s="154">
        <v>261989.60579399994</v>
      </c>
      <c r="G9" s="154">
        <v>6042644.2223000005</v>
      </c>
      <c r="H9" s="154">
        <v>33847.813441999999</v>
      </c>
      <c r="I9" s="154">
        <v>17000</v>
      </c>
    </row>
    <row r="10" spans="1:9" ht="12" customHeight="1">
      <c r="A10" s="151">
        <v>2011</v>
      </c>
      <c r="B10" s="154">
        <v>1235345.0680179999</v>
      </c>
      <c r="C10" s="154">
        <v>166186737.65759215</v>
      </c>
      <c r="D10" s="154">
        <v>1256382.6002110001</v>
      </c>
      <c r="E10" s="154">
        <v>3418862.5427760012</v>
      </c>
      <c r="F10" s="154">
        <v>230199.08238500002</v>
      </c>
      <c r="G10" s="154">
        <v>7010937.8915999997</v>
      </c>
      <c r="H10" s="154">
        <v>28881.790966</v>
      </c>
      <c r="I10" s="154">
        <v>19000</v>
      </c>
    </row>
    <row r="11" spans="1:9" ht="12" customHeight="1">
      <c r="A11" s="151">
        <v>2012</v>
      </c>
      <c r="B11" s="154">
        <v>1298761.3646879999</v>
      </c>
      <c r="C11" s="154">
        <v>161544686.25159043</v>
      </c>
      <c r="D11" s="154">
        <v>1281282.4314850001</v>
      </c>
      <c r="E11" s="154">
        <v>3480857.3450930165</v>
      </c>
      <c r="F11" s="154">
        <v>249236.15747600002</v>
      </c>
      <c r="G11" s="154">
        <v>6684539.3917999994</v>
      </c>
      <c r="H11" s="154">
        <v>26104.854507000004</v>
      </c>
      <c r="I11" s="154">
        <v>17000</v>
      </c>
    </row>
    <row r="12" spans="1:9" ht="12" customHeight="1">
      <c r="A12" s="151">
        <v>2013</v>
      </c>
      <c r="B12" s="154">
        <v>1375640.694202</v>
      </c>
      <c r="C12" s="154">
        <v>156257425.44059473</v>
      </c>
      <c r="D12" s="154">
        <v>1351273.4971160002</v>
      </c>
      <c r="E12" s="154">
        <v>3674282.9679788533</v>
      </c>
      <c r="F12" s="154">
        <v>266472.33039199992</v>
      </c>
      <c r="G12" s="154">
        <v>6680658.79</v>
      </c>
      <c r="H12" s="154">
        <v>23667.787452</v>
      </c>
      <c r="I12" s="154">
        <v>18000</v>
      </c>
    </row>
    <row r="13" spans="1:9" ht="12" customHeight="1">
      <c r="A13" s="151">
        <v>2014</v>
      </c>
      <c r="B13" s="154">
        <v>1377642.4148150005</v>
      </c>
      <c r="C13" s="154">
        <v>140097028.09351492</v>
      </c>
      <c r="D13" s="154">
        <v>1315475.3454159996</v>
      </c>
      <c r="E13" s="154">
        <v>3768147.1783280014</v>
      </c>
      <c r="F13" s="154">
        <v>277294.48258999997</v>
      </c>
      <c r="G13" s="154">
        <v>7192591.9308000002</v>
      </c>
      <c r="H13" s="154">
        <v>23105.261868000001</v>
      </c>
      <c r="I13" s="154">
        <v>17017.692465</v>
      </c>
    </row>
    <row r="14" spans="1:9" ht="12" customHeight="1">
      <c r="A14" s="151">
        <v>2015</v>
      </c>
      <c r="B14" s="154">
        <v>1700814.0358259997</v>
      </c>
      <c r="C14" s="154">
        <v>146822906.53713998</v>
      </c>
      <c r="D14" s="154">
        <v>1421513.070201</v>
      </c>
      <c r="E14" s="154">
        <v>4101567.7170699998</v>
      </c>
      <c r="F14" s="154">
        <v>315784.01908399991</v>
      </c>
      <c r="G14" s="154">
        <v>7320806.8476999998</v>
      </c>
      <c r="H14" s="154">
        <v>19510.729779000001</v>
      </c>
      <c r="I14" s="154">
        <v>20153.237616000002</v>
      </c>
    </row>
    <row r="15" spans="1:9" ht="12" customHeight="1">
      <c r="A15" s="151">
        <v>2016</v>
      </c>
      <c r="B15" s="154">
        <v>2353858.5579219996</v>
      </c>
      <c r="C15" s="154">
        <v>153005602.97612339</v>
      </c>
      <c r="D15" s="154">
        <v>1336835.1692190007</v>
      </c>
      <c r="E15" s="154">
        <v>4374355.6040669987</v>
      </c>
      <c r="F15" s="154">
        <v>314174.41007200006</v>
      </c>
      <c r="G15" s="154">
        <v>7663123.9877000004</v>
      </c>
      <c r="H15" s="154">
        <v>18789.004762</v>
      </c>
      <c r="I15" s="154">
        <v>25756.505005000006</v>
      </c>
    </row>
    <row r="16" spans="1:9" ht="12" customHeight="1">
      <c r="A16" s="16">
        <v>2017</v>
      </c>
      <c r="B16" s="17">
        <f>B30</f>
        <v>196316.651889</v>
      </c>
      <c r="C16" s="17">
        <f t="shared" ref="C16:I16" si="0">C30</f>
        <v>12101140.661925359</v>
      </c>
      <c r="D16" s="17">
        <f t="shared" si="0"/>
        <v>113954.61106500002</v>
      </c>
      <c r="E16" s="17">
        <f t="shared" si="0"/>
        <v>331285.94910000009</v>
      </c>
      <c r="F16" s="17">
        <f t="shared" si="0"/>
        <v>24885.816983000004</v>
      </c>
      <c r="G16" s="17">
        <f t="shared" si="0"/>
        <v>741372.93660000002</v>
      </c>
      <c r="H16" s="17">
        <f t="shared" si="0"/>
        <v>1404.1405</v>
      </c>
      <c r="I16" s="17">
        <f t="shared" si="0"/>
        <v>1915.415931</v>
      </c>
    </row>
    <row r="17" spans="1:9" ht="12" customHeight="1">
      <c r="A17" s="7"/>
      <c r="B17" s="154"/>
      <c r="C17" s="154"/>
      <c r="D17" s="154"/>
      <c r="E17" s="154"/>
      <c r="F17" s="154"/>
      <c r="G17" s="154"/>
      <c r="H17" s="154"/>
      <c r="I17" s="154"/>
    </row>
    <row r="18" spans="1:9" ht="12" customHeight="1">
      <c r="A18" s="153" t="s">
        <v>419</v>
      </c>
      <c r="D18" s="154"/>
    </row>
    <row r="19" spans="1:9" s="55" customFormat="1" ht="12" customHeight="1">
      <c r="A19" s="155"/>
      <c r="B19" s="67"/>
      <c r="C19" s="67"/>
      <c r="D19" s="67"/>
      <c r="E19" s="67"/>
      <c r="F19" s="67"/>
      <c r="G19" s="67"/>
      <c r="H19" s="67"/>
      <c r="I19" s="67"/>
    </row>
    <row r="20" spans="1:9" ht="12" customHeight="1">
      <c r="A20" s="110" t="s">
        <v>0</v>
      </c>
      <c r="B20" s="110" t="s">
        <v>9</v>
      </c>
      <c r="C20" s="110" t="s">
        <v>16</v>
      </c>
      <c r="D20" s="110" t="s">
        <v>19</v>
      </c>
      <c r="E20" s="110" t="s">
        <v>22</v>
      </c>
      <c r="F20" s="110" t="s">
        <v>25</v>
      </c>
      <c r="G20" s="110" t="s">
        <v>223</v>
      </c>
      <c r="H20" s="110" t="s">
        <v>26</v>
      </c>
      <c r="I20" s="293" t="s">
        <v>29</v>
      </c>
    </row>
    <row r="21" spans="1:9" ht="12" customHeight="1">
      <c r="A21" s="151">
        <v>2017</v>
      </c>
      <c r="B21" s="154">
        <v>196316.651889</v>
      </c>
      <c r="C21" s="154">
        <v>12101140.661925359</v>
      </c>
      <c r="D21" s="154">
        <v>113954.61106500002</v>
      </c>
      <c r="E21" s="154">
        <v>331285.94910000009</v>
      </c>
      <c r="F21" s="154">
        <v>24885.816983000004</v>
      </c>
      <c r="G21" s="154">
        <v>741372.93660000002</v>
      </c>
      <c r="H21" s="154">
        <v>1404.1405</v>
      </c>
      <c r="I21" s="154">
        <v>1915.415931</v>
      </c>
    </row>
    <row r="22" spans="1:9" ht="12" customHeight="1">
      <c r="A22" s="151">
        <v>2016</v>
      </c>
      <c r="B22" s="154">
        <v>157317.39801599999</v>
      </c>
      <c r="C22" s="154">
        <v>12261106.741156995</v>
      </c>
      <c r="D22" s="154">
        <v>102351.43141799999</v>
      </c>
      <c r="E22" s="154">
        <v>334005.27805800003</v>
      </c>
      <c r="F22" s="154">
        <v>25799.568362999998</v>
      </c>
      <c r="G22" s="154">
        <v>696399.17099999997</v>
      </c>
      <c r="H22" s="154">
        <v>1189.1841999999999</v>
      </c>
      <c r="I22" s="154">
        <v>1982.580359</v>
      </c>
    </row>
    <row r="23" spans="1:9" ht="12" customHeight="1">
      <c r="A23" s="156" t="s">
        <v>38</v>
      </c>
      <c r="B23" s="103">
        <f>B21/B22-1</f>
        <v>0.24790172202716954</v>
      </c>
      <c r="C23" s="103">
        <f t="shared" ref="C23:I23" si="1">C21/C22-1</f>
        <v>-1.3046626426852392E-2</v>
      </c>
      <c r="D23" s="103">
        <f t="shared" si="1"/>
        <v>0.11336607105779506</v>
      </c>
      <c r="E23" s="103">
        <f t="shared" si="1"/>
        <v>-8.1415748092691365E-3</v>
      </c>
      <c r="F23" s="103">
        <f t="shared" si="1"/>
        <v>-3.5417312690798175E-2</v>
      </c>
      <c r="G23" s="103">
        <f t="shared" si="1"/>
        <v>6.4580441035591241E-2</v>
      </c>
      <c r="H23" s="103">
        <f t="shared" si="1"/>
        <v>0.18075946518630182</v>
      </c>
      <c r="I23" s="103">
        <f t="shared" si="1"/>
        <v>-3.3877279019286388E-2</v>
      </c>
    </row>
    <row r="24" spans="1:9" ht="12" customHeight="1">
      <c r="B24" s="154"/>
      <c r="C24" s="154"/>
      <c r="D24" s="154"/>
      <c r="E24" s="154"/>
      <c r="F24" s="154"/>
      <c r="G24" s="154"/>
      <c r="H24" s="154"/>
      <c r="I24" s="154"/>
    </row>
    <row r="27" spans="1:9" s="157" customFormat="1" ht="12" customHeight="1">
      <c r="A27" s="157" t="s">
        <v>420</v>
      </c>
    </row>
    <row r="28" spans="1:9" ht="12" customHeight="1">
      <c r="A28" s="155"/>
    </row>
    <row r="29" spans="1:9" ht="12" customHeight="1">
      <c r="A29" s="241" t="s">
        <v>0</v>
      </c>
      <c r="B29" s="241" t="s">
        <v>9</v>
      </c>
      <c r="C29" s="241" t="s">
        <v>16</v>
      </c>
      <c r="D29" s="241" t="s">
        <v>19</v>
      </c>
      <c r="E29" s="241" t="s">
        <v>22</v>
      </c>
      <c r="F29" s="241" t="s">
        <v>25</v>
      </c>
      <c r="G29" s="241" t="s">
        <v>223</v>
      </c>
      <c r="H29" s="241" t="s">
        <v>26</v>
      </c>
      <c r="I29" s="293" t="s">
        <v>29</v>
      </c>
    </row>
    <row r="30" spans="1:9" ht="12" customHeight="1">
      <c r="A30" s="151">
        <v>2017</v>
      </c>
      <c r="B30" s="154">
        <v>196316.651889</v>
      </c>
      <c r="C30" s="154">
        <v>12101140.661925359</v>
      </c>
      <c r="D30" s="154">
        <v>113954.61106500002</v>
      </c>
      <c r="E30" s="154">
        <v>331285.94910000009</v>
      </c>
      <c r="F30" s="154">
        <v>24885.816983000004</v>
      </c>
      <c r="G30" s="154">
        <v>741372.93660000002</v>
      </c>
      <c r="H30" s="154">
        <v>1404.1405</v>
      </c>
      <c r="I30" s="154">
        <v>1915.415931</v>
      </c>
    </row>
    <row r="31" spans="1:9" ht="12" customHeight="1">
      <c r="A31" s="151">
        <v>2016</v>
      </c>
      <c r="B31" s="154">
        <v>157317.39801599999</v>
      </c>
      <c r="C31" s="154">
        <v>12261106.741156995</v>
      </c>
      <c r="D31" s="154">
        <v>102351.43141799999</v>
      </c>
      <c r="E31" s="154">
        <v>334005.27805800003</v>
      </c>
      <c r="F31" s="154">
        <v>25799.568362999998</v>
      </c>
      <c r="G31" s="154">
        <v>696399.17099999997</v>
      </c>
      <c r="H31" s="154">
        <v>1189.1841999999999</v>
      </c>
      <c r="I31" s="154">
        <v>1982.580359</v>
      </c>
    </row>
    <row r="32" spans="1:9" ht="12" customHeight="1">
      <c r="A32" s="156" t="s">
        <v>38</v>
      </c>
      <c r="B32" s="103">
        <f>B30/B31-1</f>
        <v>0.24790172202716954</v>
      </c>
      <c r="C32" s="103">
        <f t="shared" ref="C32:I32" si="2">C30/C31-1</f>
        <v>-1.3046626426852392E-2</v>
      </c>
      <c r="D32" s="103">
        <f t="shared" si="2"/>
        <v>0.11336607105779506</v>
      </c>
      <c r="E32" s="103">
        <f t="shared" si="2"/>
        <v>-8.1415748092691365E-3</v>
      </c>
      <c r="F32" s="103">
        <f t="shared" si="2"/>
        <v>-3.5417312690798175E-2</v>
      </c>
      <c r="G32" s="103">
        <f t="shared" si="2"/>
        <v>6.4580441035591241E-2</v>
      </c>
      <c r="H32" s="103">
        <f t="shared" si="2"/>
        <v>0.18075946518630182</v>
      </c>
      <c r="I32" s="103">
        <f t="shared" si="2"/>
        <v>-3.3877279019286388E-2</v>
      </c>
    </row>
    <row r="35" spans="1:10" ht="12" customHeight="1">
      <c r="A35" s="157" t="s">
        <v>301</v>
      </c>
      <c r="B35" s="157"/>
      <c r="C35" s="157"/>
      <c r="D35" s="157"/>
      <c r="E35" s="157"/>
      <c r="F35" s="157"/>
      <c r="G35" s="157"/>
      <c r="H35" s="157"/>
      <c r="I35" s="157"/>
    </row>
    <row r="36" spans="1:10" s="157" customFormat="1" ht="12" customHeight="1">
      <c r="A36" s="155"/>
      <c r="B36" s="151"/>
      <c r="C36" s="151"/>
      <c r="D36" s="151"/>
      <c r="E36" s="151"/>
      <c r="F36" s="151"/>
      <c r="G36" s="151"/>
      <c r="H36" s="151"/>
      <c r="I36" s="151"/>
      <c r="J36" s="222"/>
    </row>
    <row r="37" spans="1:10" ht="12" customHeight="1">
      <c r="A37" s="221" t="s">
        <v>302</v>
      </c>
      <c r="B37" s="221" t="s">
        <v>9</v>
      </c>
      <c r="C37" s="221" t="s">
        <v>16</v>
      </c>
      <c r="D37" s="221" t="s">
        <v>19</v>
      </c>
      <c r="E37" s="221" t="s">
        <v>22</v>
      </c>
      <c r="F37" s="221" t="s">
        <v>25</v>
      </c>
      <c r="G37" s="221" t="s">
        <v>223</v>
      </c>
      <c r="H37" s="221" t="s">
        <v>26</v>
      </c>
      <c r="I37" s="293" t="s">
        <v>29</v>
      </c>
      <c r="J37" s="158"/>
    </row>
    <row r="38" spans="1:10" ht="12" customHeight="1">
      <c r="A38" s="223">
        <v>42736</v>
      </c>
      <c r="B38" s="154">
        <f>B21</f>
        <v>196316.651889</v>
      </c>
      <c r="C38" s="154">
        <f t="shared" ref="C38:I38" si="3">C21</f>
        <v>12101140.661925359</v>
      </c>
      <c r="D38" s="154">
        <f t="shared" si="3"/>
        <v>113954.61106500002</v>
      </c>
      <c r="E38" s="154">
        <f t="shared" si="3"/>
        <v>331285.94910000009</v>
      </c>
      <c r="F38" s="154">
        <f t="shared" si="3"/>
        <v>24885.816983000004</v>
      </c>
      <c r="G38" s="154">
        <f t="shared" si="3"/>
        <v>741372.93660000002</v>
      </c>
      <c r="H38" s="154">
        <f t="shared" si="3"/>
        <v>1404.1405</v>
      </c>
      <c r="I38" s="154">
        <f t="shared" si="3"/>
        <v>1915.415931</v>
      </c>
      <c r="J38" s="158"/>
    </row>
    <row r="39" spans="1:10" ht="12" customHeight="1">
      <c r="A39" s="223">
        <v>42705</v>
      </c>
      <c r="B39" s="154">
        <v>211271.744901</v>
      </c>
      <c r="C39" s="154">
        <v>13017455.80953137</v>
      </c>
      <c r="D39" s="154">
        <v>120238.72910900001</v>
      </c>
      <c r="E39" s="154">
        <v>360041.07413299981</v>
      </c>
      <c r="F39" s="154">
        <v>26141.887834000008</v>
      </c>
      <c r="G39" s="154">
        <v>583264.24179999996</v>
      </c>
      <c r="H39" s="154">
        <v>1679.454976</v>
      </c>
      <c r="I39" s="154">
        <v>2248.6708410000001</v>
      </c>
      <c r="J39" s="158"/>
    </row>
    <row r="40" spans="1:10" ht="12" customHeight="1">
      <c r="A40" s="156" t="s">
        <v>38</v>
      </c>
      <c r="B40" s="103">
        <f>B38/B39-1</f>
        <v>-7.0786053378826486E-2</v>
      </c>
      <c r="C40" s="103">
        <f t="shared" ref="C40:H40" si="4">C38/C39-1</f>
        <v>-7.0391262395151477E-2</v>
      </c>
      <c r="D40" s="103">
        <f t="shared" si="4"/>
        <v>-5.2263676525583058E-2</v>
      </c>
      <c r="E40" s="103">
        <f t="shared" si="4"/>
        <v>-7.9866234990670915E-2</v>
      </c>
      <c r="F40" s="103">
        <f t="shared" si="4"/>
        <v>-4.8048207496566686E-2</v>
      </c>
      <c r="G40" s="103">
        <f t="shared" si="4"/>
        <v>0.27107558370467566</v>
      </c>
      <c r="H40" s="103">
        <f t="shared" si="4"/>
        <v>-0.16393084657483548</v>
      </c>
      <c r="I40" s="103">
        <f t="shared" ref="I40" si="5">I38/I39-1</f>
        <v>-0.14820084110300435</v>
      </c>
      <c r="J40" s="158"/>
    </row>
    <row r="41" spans="1:10" ht="12" customHeight="1">
      <c r="J41" s="158"/>
    </row>
    <row r="42" spans="1:10" ht="12" customHeight="1">
      <c r="J42" s="158"/>
    </row>
    <row r="44" spans="1:10" ht="12" customHeight="1">
      <c r="A44" s="5" t="s">
        <v>7</v>
      </c>
      <c r="B44" s="9"/>
      <c r="C44" s="9"/>
      <c r="D44" s="9"/>
      <c r="E44" s="9"/>
      <c r="F44" s="9"/>
      <c r="G44" s="9"/>
      <c r="H44" s="9"/>
      <c r="I44" s="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topLeftCell="A64" zoomScale="85" zoomScaleNormal="85" workbookViewId="0">
      <selection activeCell="B24" sqref="B24"/>
    </sheetView>
  </sheetViews>
  <sheetFormatPr baseColWidth="10" defaultColWidth="11.5546875" defaultRowHeight="12" customHeight="1"/>
  <cols>
    <col min="1" max="1" width="49" style="113" customWidth="1"/>
    <col min="2" max="2" width="16.33203125" style="112" customWidth="1"/>
    <col min="3" max="3" width="11.44140625" style="112" customWidth="1"/>
    <col min="4" max="4" width="10.88671875" style="112" customWidth="1"/>
    <col min="5" max="5" width="11.5546875" style="112" customWidth="1"/>
    <col min="6" max="16384" width="11.5546875" style="113"/>
  </cols>
  <sheetData>
    <row r="1" spans="1:9" ht="12" customHeight="1">
      <c r="A1" s="111" t="s">
        <v>225</v>
      </c>
    </row>
    <row r="2" spans="1:9" ht="12" customHeight="1">
      <c r="A2" s="114" t="s">
        <v>44</v>
      </c>
    </row>
    <row r="3" spans="1:9" s="117" customFormat="1" ht="12" customHeight="1">
      <c r="A3" s="115"/>
      <c r="B3" s="116"/>
      <c r="C3" s="116"/>
      <c r="D3" s="116"/>
      <c r="E3" s="116"/>
    </row>
    <row r="4" spans="1:9" ht="12" customHeight="1" thickBot="1"/>
    <row r="5" spans="1:9" ht="12" customHeight="1" thickBot="1">
      <c r="B5" s="325" t="s">
        <v>421</v>
      </c>
      <c r="C5" s="326"/>
      <c r="D5" s="327"/>
    </row>
    <row r="6" spans="1:9" ht="12" customHeight="1">
      <c r="A6" s="118" t="s">
        <v>74</v>
      </c>
      <c r="B6" s="119">
        <v>2016</v>
      </c>
      <c r="C6" s="119">
        <v>2017</v>
      </c>
      <c r="D6" s="120" t="s">
        <v>72</v>
      </c>
      <c r="E6" s="120" t="s">
        <v>38</v>
      </c>
    </row>
    <row r="7" spans="1:9" ht="12" customHeight="1" thickBot="1">
      <c r="A7" s="121"/>
      <c r="B7" s="122"/>
      <c r="C7" s="122"/>
      <c r="D7" s="123"/>
      <c r="E7" s="123"/>
    </row>
    <row r="8" spans="1:9" ht="12" customHeight="1">
      <c r="A8" s="124"/>
      <c r="B8" s="125"/>
      <c r="C8" s="126"/>
      <c r="D8" s="127"/>
      <c r="E8" s="128"/>
    </row>
    <row r="9" spans="1:9" ht="12" customHeight="1" thickBot="1">
      <c r="A9" s="124"/>
      <c r="B9" s="129"/>
      <c r="C9" s="129"/>
      <c r="D9" s="129"/>
      <c r="E9" s="129"/>
    </row>
    <row r="10" spans="1:9" ht="12" customHeight="1" thickBot="1">
      <c r="A10" s="130" t="s">
        <v>50</v>
      </c>
      <c r="B10" s="131">
        <f>SUM(B11:B21)</f>
        <v>157317.39801599999</v>
      </c>
      <c r="C10" s="132">
        <f>SUM(C11:C21)</f>
        <v>196316.65188900003</v>
      </c>
      <c r="D10" s="133">
        <v>1</v>
      </c>
      <c r="E10" s="134">
        <f t="shared" ref="E10:E21" si="0">C10/B10-1</f>
        <v>0.24790172202716954</v>
      </c>
    </row>
    <row r="11" spans="1:9" ht="12" customHeight="1">
      <c r="A11" s="135" t="s">
        <v>33</v>
      </c>
      <c r="B11" s="136">
        <v>36509.867568000001</v>
      </c>
      <c r="C11" s="137">
        <v>43113.673900000002</v>
      </c>
      <c r="D11" s="138">
        <f t="shared" ref="D11:D21" si="1">C11/$C$10</f>
        <v>0.21961292373902663</v>
      </c>
      <c r="E11" s="139">
        <f>C11/B11-1</f>
        <v>0.18087730172398864</v>
      </c>
      <c r="F11" s="319"/>
      <c r="G11" s="298"/>
      <c r="H11" s="182"/>
      <c r="I11" s="277"/>
    </row>
    <row r="12" spans="1:9" ht="12" customHeight="1">
      <c r="A12" s="135" t="s">
        <v>303</v>
      </c>
      <c r="B12" s="136">
        <v>7399.2891</v>
      </c>
      <c r="C12" s="137">
        <v>39072.027119999999</v>
      </c>
      <c r="D12" s="138">
        <f>C12/$C$10</f>
        <v>0.19902553728397848</v>
      </c>
      <c r="E12" s="139">
        <f t="shared" si="0"/>
        <v>4.2805109507074128</v>
      </c>
    </row>
    <row r="13" spans="1:9" ht="12" customHeight="1">
      <c r="A13" s="135" t="s">
        <v>39</v>
      </c>
      <c r="B13" s="136">
        <v>31878.338748999999</v>
      </c>
      <c r="C13" s="137">
        <v>35233.083710999999</v>
      </c>
      <c r="D13" s="138">
        <f>C13/$C$10</f>
        <v>0.17947068357156601</v>
      </c>
      <c r="E13" s="139">
        <f t="shared" si="0"/>
        <v>0.10523587782958854</v>
      </c>
    </row>
    <row r="14" spans="1:9" ht="12" customHeight="1">
      <c r="A14" s="135" t="s">
        <v>40</v>
      </c>
      <c r="B14" s="136">
        <v>26748.637055999996</v>
      </c>
      <c r="C14" s="137">
        <v>25501.185853000003</v>
      </c>
      <c r="D14" s="138">
        <f t="shared" si="1"/>
        <v>0.12989823128920669</v>
      </c>
      <c r="E14" s="139">
        <f t="shared" si="0"/>
        <v>-4.6636065994255071E-2</v>
      </c>
    </row>
    <row r="15" spans="1:9" ht="12" customHeight="1">
      <c r="A15" s="135" t="s">
        <v>41</v>
      </c>
      <c r="B15" s="136">
        <v>13706.06991</v>
      </c>
      <c r="C15" s="137">
        <v>14289.871068</v>
      </c>
      <c r="D15" s="138">
        <f t="shared" si="1"/>
        <v>7.2789908194235489E-2</v>
      </c>
      <c r="E15" s="139">
        <f>C15/B15-1</f>
        <v>4.259435139565837E-2</v>
      </c>
    </row>
    <row r="16" spans="1:9" ht="12" customHeight="1">
      <c r="A16" s="135" t="s">
        <v>35</v>
      </c>
      <c r="B16" s="136">
        <v>12397.2618</v>
      </c>
      <c r="C16" s="137">
        <v>13699.803599999999</v>
      </c>
      <c r="D16" s="138">
        <f t="shared" si="1"/>
        <v>6.9784215797170604E-2</v>
      </c>
      <c r="E16" s="139">
        <f t="shared" si="0"/>
        <v>0.105066894691213</v>
      </c>
    </row>
    <row r="17" spans="1:5" ht="12" customHeight="1">
      <c r="A17" s="135" t="s">
        <v>212</v>
      </c>
      <c r="B17" s="136">
        <v>10679.3125</v>
      </c>
      <c r="C17" s="137">
        <v>8366.5334000000003</v>
      </c>
      <c r="D17" s="138">
        <f t="shared" si="1"/>
        <v>4.2617543236885207E-2</v>
      </c>
      <c r="E17" s="139">
        <f t="shared" si="0"/>
        <v>-0.21656629113531412</v>
      </c>
    </row>
    <row r="18" spans="1:5" ht="12" customHeight="1">
      <c r="A18" s="135" t="s">
        <v>34</v>
      </c>
      <c r="B18" s="136">
        <v>3618.8339999999998</v>
      </c>
      <c r="C18" s="137">
        <v>3561.3514999999998</v>
      </c>
      <c r="D18" s="138">
        <f t="shared" si="1"/>
        <v>1.8140852880954968E-2</v>
      </c>
      <c r="E18" s="139">
        <f t="shared" si="0"/>
        <v>-1.5884259957765434E-2</v>
      </c>
    </row>
    <row r="19" spans="1:5" ht="12" customHeight="1">
      <c r="A19" s="135" t="s">
        <v>249</v>
      </c>
      <c r="B19" s="136">
        <v>3609.0084339999999</v>
      </c>
      <c r="C19" s="137">
        <v>3055.8228549999999</v>
      </c>
      <c r="D19" s="138">
        <f t="shared" si="1"/>
        <v>1.5565785304487576E-2</v>
      </c>
      <c r="E19" s="139">
        <f t="shared" si="0"/>
        <v>-0.15327910397451849</v>
      </c>
    </row>
    <row r="20" spans="1:5" ht="12" customHeight="1">
      <c r="A20" s="135" t="s">
        <v>42</v>
      </c>
      <c r="B20" s="136">
        <v>2144.12302</v>
      </c>
      <c r="C20" s="137">
        <v>2367.110025</v>
      </c>
      <c r="D20" s="138">
        <f t="shared" si="1"/>
        <v>1.2057612037609498E-2</v>
      </c>
      <c r="E20" s="139">
        <f t="shared" si="0"/>
        <v>0.1039991655889223</v>
      </c>
    </row>
    <row r="21" spans="1:5" ht="12" customHeight="1" thickBot="1">
      <c r="A21" s="135" t="s">
        <v>43</v>
      </c>
      <c r="B21" s="136">
        <v>8626.6558789999999</v>
      </c>
      <c r="C21" s="140">
        <v>8056.1888570000028</v>
      </c>
      <c r="D21" s="141">
        <f t="shared" si="1"/>
        <v>4.1036706664878721E-2</v>
      </c>
      <c r="E21" s="139">
        <f t="shared" si="0"/>
        <v>-6.6128408273325667E-2</v>
      </c>
    </row>
    <row r="22" spans="1:5" ht="12" customHeight="1" thickBot="1"/>
    <row r="23" spans="1:5" ht="12" customHeight="1" thickBot="1">
      <c r="A23" s="130" t="s">
        <v>308</v>
      </c>
      <c r="B23" s="145">
        <f>SUM(B24:B34)</f>
        <v>12261106.741156999</v>
      </c>
      <c r="C23" s="132">
        <f>SUM(C24:C34)</f>
        <v>12101140.661925361</v>
      </c>
      <c r="D23" s="133">
        <v>1</v>
      </c>
      <c r="E23" s="134">
        <f>C23/B23-1</f>
        <v>-1.3046626426852503E-2</v>
      </c>
    </row>
    <row r="24" spans="1:5" ht="12" customHeight="1">
      <c r="A24" s="135" t="s">
        <v>37</v>
      </c>
      <c r="B24" s="136">
        <v>1824300.5783000002</v>
      </c>
      <c r="C24" s="137">
        <v>1557172.7248</v>
      </c>
      <c r="D24" s="138">
        <f>C24/$C$23</f>
        <v>0.12867983013365328</v>
      </c>
      <c r="E24" s="139">
        <f>C24/B24-1</f>
        <v>-0.14642754416540671</v>
      </c>
    </row>
    <row r="25" spans="1:5" ht="12" customHeight="1">
      <c r="A25" s="135" t="s">
        <v>45</v>
      </c>
      <c r="B25" s="136">
        <v>1312385.05247</v>
      </c>
      <c r="C25" s="137">
        <v>1105791.79948</v>
      </c>
      <c r="D25" s="138">
        <f>C25/$C$23</f>
        <v>9.1379137750148443E-2</v>
      </c>
      <c r="E25" s="139">
        <f>C25/B25-1</f>
        <v>-0.15741816976746048</v>
      </c>
    </row>
    <row r="26" spans="1:5" ht="12" customHeight="1">
      <c r="A26" s="135" t="s">
        <v>36</v>
      </c>
      <c r="B26" s="136">
        <v>410409.54</v>
      </c>
      <c r="C26" s="137">
        <v>677197.41500000004</v>
      </c>
      <c r="D26" s="138">
        <f t="shared" ref="D26:D34" si="2">C26/$C$23</f>
        <v>5.5961453049687471E-2</v>
      </c>
      <c r="E26" s="139">
        <f t="shared" ref="E26:E34" si="3">C26/B26-1</f>
        <v>0.65005281066322218</v>
      </c>
    </row>
    <row r="27" spans="1:5" ht="12" customHeight="1">
      <c r="A27" s="135" t="s">
        <v>338</v>
      </c>
      <c r="B27" s="136">
        <v>550455.87336999993</v>
      </c>
      <c r="C27" s="137">
        <v>627345.15568999993</v>
      </c>
      <c r="D27" s="138">
        <f t="shared" si="2"/>
        <v>5.184181997519114E-2</v>
      </c>
      <c r="E27" s="139">
        <f t="shared" si="3"/>
        <v>0.13968291745034644</v>
      </c>
    </row>
    <row r="28" spans="1:5" ht="12" customHeight="1">
      <c r="A28" s="135" t="s">
        <v>47</v>
      </c>
      <c r="B28" s="136">
        <v>510268.39209400001</v>
      </c>
      <c r="C28" s="137">
        <v>593771.58926600008</v>
      </c>
      <c r="D28" s="138">
        <f t="shared" si="2"/>
        <v>4.906740660690144E-2</v>
      </c>
      <c r="E28" s="139">
        <f t="shared" si="3"/>
        <v>0.16364563916907748</v>
      </c>
    </row>
    <row r="29" spans="1:5" ht="12" customHeight="1">
      <c r="A29" s="135" t="s">
        <v>49</v>
      </c>
      <c r="B29" s="136">
        <v>508451.04</v>
      </c>
      <c r="C29" s="137">
        <v>505719.77399999998</v>
      </c>
      <c r="D29" s="138">
        <f t="shared" si="2"/>
        <v>4.1791083016758941E-2</v>
      </c>
      <c r="E29" s="139">
        <f t="shared" si="3"/>
        <v>-5.3717384470292062E-3</v>
      </c>
    </row>
    <row r="30" spans="1:5" ht="12" customHeight="1">
      <c r="A30" s="135" t="s">
        <v>48</v>
      </c>
      <c r="B30" s="136">
        <v>465519.67353899998</v>
      </c>
      <c r="C30" s="137">
        <v>452065.62400000001</v>
      </c>
      <c r="D30" s="138">
        <f t="shared" si="2"/>
        <v>3.7357273717374823E-2</v>
      </c>
      <c r="E30" s="139">
        <f t="shared" si="3"/>
        <v>-2.89011406042603E-2</v>
      </c>
    </row>
    <row r="31" spans="1:5" ht="12" customHeight="1">
      <c r="A31" s="135" t="s">
        <v>250</v>
      </c>
      <c r="B31" s="136">
        <v>458958.27512600005</v>
      </c>
      <c r="C31" s="137">
        <v>445362.85628999997</v>
      </c>
      <c r="D31" s="138">
        <f t="shared" si="2"/>
        <v>3.6803378188245951E-2</v>
      </c>
      <c r="E31" s="139">
        <f t="shared" si="3"/>
        <v>-2.9622341665519913E-2</v>
      </c>
    </row>
    <row r="32" spans="1:5" ht="12" customHeight="1">
      <c r="A32" s="135" t="s">
        <v>42</v>
      </c>
      <c r="B32" s="136">
        <v>329667.55599999998</v>
      </c>
      <c r="C32" s="137">
        <v>381195.44750000001</v>
      </c>
      <c r="D32" s="138">
        <f t="shared" si="2"/>
        <v>3.1500786425810348E-2</v>
      </c>
      <c r="E32" s="139">
        <f t="shared" si="3"/>
        <v>0.15630258592993007</v>
      </c>
    </row>
    <row r="33" spans="1:5" ht="12" customHeight="1">
      <c r="A33" s="135" t="s">
        <v>366</v>
      </c>
      <c r="B33" s="136">
        <v>533329.11</v>
      </c>
      <c r="C33" s="137">
        <v>379602.854719</v>
      </c>
      <c r="D33" s="138">
        <f t="shared" si="2"/>
        <v>3.1369179594231987E-2</v>
      </c>
      <c r="E33" s="139">
        <f t="shared" si="3"/>
        <v>-0.28823901114454453</v>
      </c>
    </row>
    <row r="34" spans="1:5" ht="12" customHeight="1" thickBot="1">
      <c r="A34" s="135" t="s">
        <v>43</v>
      </c>
      <c r="B34" s="136">
        <v>5357361.6502579981</v>
      </c>
      <c r="C34" s="140">
        <v>5375915.421180361</v>
      </c>
      <c r="D34" s="141">
        <f t="shared" si="2"/>
        <v>0.44424865154199622</v>
      </c>
      <c r="E34" s="139">
        <f t="shared" si="3"/>
        <v>3.463229129112344E-3</v>
      </c>
    </row>
    <row r="35" spans="1:5" ht="12" customHeight="1" thickBot="1">
      <c r="A35" s="142"/>
      <c r="B35" s="143"/>
      <c r="C35" s="270"/>
    </row>
    <row r="36" spans="1:5" ht="12" customHeight="1" thickBot="1">
      <c r="A36" s="130" t="s">
        <v>54</v>
      </c>
      <c r="B36" s="145">
        <f>SUM(B37:B47)</f>
        <v>25799.568362999998</v>
      </c>
      <c r="C36" s="132">
        <f>SUM(C37:C47)</f>
        <v>24885.816983000001</v>
      </c>
      <c r="D36" s="133">
        <v>1</v>
      </c>
      <c r="E36" s="134">
        <f t="shared" ref="E36:E47" si="4">C36/B36-1</f>
        <v>-3.5417312690798286E-2</v>
      </c>
    </row>
    <row r="37" spans="1:5" ht="12" customHeight="1">
      <c r="A37" s="135" t="s">
        <v>370</v>
      </c>
      <c r="B37" s="136">
        <v>643.201235</v>
      </c>
      <c r="C37" s="137">
        <v>2097.3737450000003</v>
      </c>
      <c r="D37" s="138">
        <f t="shared" ref="D37:D47" si="5">C37/$C$36</f>
        <v>8.4279883052774937E-2</v>
      </c>
      <c r="E37" s="139">
        <f t="shared" si="4"/>
        <v>2.2608360041472872</v>
      </c>
    </row>
    <row r="38" spans="1:5" ht="12" customHeight="1">
      <c r="A38" s="135" t="s">
        <v>34</v>
      </c>
      <c r="B38" s="136">
        <v>898.78560000000004</v>
      </c>
      <c r="C38" s="137">
        <v>2080.5565000000001</v>
      </c>
      <c r="D38" s="138">
        <f t="shared" si="5"/>
        <v>8.36041067657642E-2</v>
      </c>
      <c r="E38" s="139">
        <f t="shared" si="4"/>
        <v>1.3148529526952815</v>
      </c>
    </row>
    <row r="39" spans="1:5" ht="12" customHeight="1">
      <c r="A39" s="135" t="s">
        <v>84</v>
      </c>
      <c r="B39" s="136">
        <v>1799.84349</v>
      </c>
      <c r="C39" s="137">
        <v>1969.16841</v>
      </c>
      <c r="D39" s="138">
        <f t="shared" si="5"/>
        <v>7.9128139990146937E-2</v>
      </c>
      <c r="E39" s="139">
        <f t="shared" si="4"/>
        <v>9.4077580045585085E-2</v>
      </c>
    </row>
    <row r="40" spans="1:5" ht="12" customHeight="1">
      <c r="A40" s="135" t="s">
        <v>249</v>
      </c>
      <c r="B40" s="136">
        <v>1516.0543299999999</v>
      </c>
      <c r="C40" s="137">
        <v>1904.3160559999999</v>
      </c>
      <c r="D40" s="138">
        <f t="shared" si="5"/>
        <v>7.6522143408065582E-2</v>
      </c>
      <c r="E40" s="139">
        <f t="shared" si="4"/>
        <v>0.25610013989406299</v>
      </c>
    </row>
    <row r="41" spans="1:5" ht="12" customHeight="1">
      <c r="A41" s="135" t="s">
        <v>39</v>
      </c>
      <c r="B41" s="136">
        <v>1064.0053600000001</v>
      </c>
      <c r="C41" s="137">
        <v>1854.517775</v>
      </c>
      <c r="D41" s="138">
        <f t="shared" si="5"/>
        <v>7.4521072636146851E-2</v>
      </c>
      <c r="E41" s="139">
        <f t="shared" si="4"/>
        <v>0.7429590533265733</v>
      </c>
    </row>
    <row r="42" spans="1:5" ht="12" customHeight="1">
      <c r="A42" s="135" t="s">
        <v>250</v>
      </c>
      <c r="B42" s="136">
        <v>1761.4757770000001</v>
      </c>
      <c r="C42" s="137">
        <v>1563.005907</v>
      </c>
      <c r="D42" s="138">
        <f t="shared" si="5"/>
        <v>6.2807096430377213E-2</v>
      </c>
      <c r="E42" s="139">
        <f t="shared" si="4"/>
        <v>-0.11267249461585993</v>
      </c>
    </row>
    <row r="43" spans="1:5" ht="12" customHeight="1">
      <c r="A43" s="135" t="s">
        <v>51</v>
      </c>
      <c r="B43" s="136">
        <v>2585.887839</v>
      </c>
      <c r="C43" s="137">
        <v>1548.099361</v>
      </c>
      <c r="D43" s="138">
        <f t="shared" si="5"/>
        <v>6.2208098776003119E-2</v>
      </c>
      <c r="E43" s="139">
        <f t="shared" si="4"/>
        <v>-0.40132772286106877</v>
      </c>
    </row>
    <row r="44" spans="1:5" ht="12" customHeight="1">
      <c r="A44" s="135" t="s">
        <v>215</v>
      </c>
      <c r="B44" s="136">
        <v>1681.02019</v>
      </c>
      <c r="C44" s="137">
        <v>1433.75486</v>
      </c>
      <c r="D44" s="138">
        <f t="shared" si="5"/>
        <v>5.7613332967104379E-2</v>
      </c>
      <c r="E44" s="139">
        <f t="shared" si="4"/>
        <v>-0.14709242129923494</v>
      </c>
    </row>
    <row r="45" spans="1:5" ht="12" customHeight="1">
      <c r="A45" s="135" t="s">
        <v>304</v>
      </c>
      <c r="B45" s="136">
        <v>1385.819868</v>
      </c>
      <c r="C45" s="137">
        <v>1328.3469239999999</v>
      </c>
      <c r="D45" s="138">
        <f t="shared" si="5"/>
        <v>5.3377669895564223E-2</v>
      </c>
      <c r="E45" s="139">
        <f t="shared" si="4"/>
        <v>-4.1472160507371236E-2</v>
      </c>
    </row>
    <row r="46" spans="1:5" ht="12" customHeight="1">
      <c r="A46" s="135" t="s">
        <v>52</v>
      </c>
      <c r="B46" s="136">
        <v>1239.5970890000001</v>
      </c>
      <c r="C46" s="137">
        <v>1295.98425</v>
      </c>
      <c r="D46" s="138">
        <f t="shared" si="5"/>
        <v>5.2077223379297238E-2</v>
      </c>
      <c r="E46" s="139">
        <f t="shared" si="4"/>
        <v>4.5488297367242359E-2</v>
      </c>
    </row>
    <row r="47" spans="1:5" ht="12" customHeight="1">
      <c r="A47" s="135" t="s">
        <v>43</v>
      </c>
      <c r="B47" s="136">
        <v>11223.877585</v>
      </c>
      <c r="C47" s="137">
        <v>7810.6931949999989</v>
      </c>
      <c r="D47" s="138">
        <f t="shared" si="5"/>
        <v>0.31386123269875527</v>
      </c>
      <c r="E47" s="139">
        <f t="shared" si="4"/>
        <v>-0.30410028656776389</v>
      </c>
    </row>
    <row r="48" spans="1:5" ht="12" customHeight="1" thickBot="1"/>
    <row r="49" spans="1:5" ht="12" customHeight="1" thickBot="1">
      <c r="A49" s="130" t="s">
        <v>309</v>
      </c>
      <c r="B49" s="131">
        <f>SUM(B50:B60)</f>
        <v>334005.27805799997</v>
      </c>
      <c r="C49" s="132">
        <f>SUM(C50:C60)</f>
        <v>331285.94910000003</v>
      </c>
      <c r="D49" s="133">
        <v>1</v>
      </c>
      <c r="E49" s="134">
        <f t="shared" ref="E49:E60" si="6">C49/B49-1</f>
        <v>-8.1415748092691365E-3</v>
      </c>
    </row>
    <row r="50" spans="1:5" ht="12" customHeight="1">
      <c r="A50" s="135" t="s">
        <v>250</v>
      </c>
      <c r="B50" s="136">
        <v>58358.804432999998</v>
      </c>
      <c r="C50" s="137">
        <v>58082.319403000009</v>
      </c>
      <c r="D50" s="138">
        <f t="shared" ref="D50:D60" si="7">C50/$C$49</f>
        <v>0.1753238239073871</v>
      </c>
      <c r="E50" s="139">
        <f t="shared" si="6"/>
        <v>-4.7376746779899115E-3</v>
      </c>
    </row>
    <row r="51" spans="1:5" ht="12" customHeight="1">
      <c r="A51" s="135" t="s">
        <v>39</v>
      </c>
      <c r="B51" s="136">
        <v>42070.282757000001</v>
      </c>
      <c r="C51" s="137">
        <v>49467.931673999999</v>
      </c>
      <c r="D51" s="138">
        <f t="shared" si="7"/>
        <v>0.14932094708027566</v>
      </c>
      <c r="E51" s="139">
        <f t="shared" si="6"/>
        <v>0.17584024713428192</v>
      </c>
    </row>
    <row r="52" spans="1:5" ht="12" customHeight="1">
      <c r="A52" s="135" t="s">
        <v>36</v>
      </c>
      <c r="B52" s="136">
        <v>27365.865768999996</v>
      </c>
      <c r="C52" s="137">
        <v>32284.536493</v>
      </c>
      <c r="D52" s="138">
        <f t="shared" si="7"/>
        <v>9.7452175622621345E-2</v>
      </c>
      <c r="E52" s="139">
        <f t="shared" si="6"/>
        <v>0.17973744245913337</v>
      </c>
    </row>
    <row r="53" spans="1:5" ht="12" customHeight="1">
      <c r="A53" s="135" t="s">
        <v>51</v>
      </c>
      <c r="B53" s="136">
        <v>31773.044197999996</v>
      </c>
      <c r="C53" s="137">
        <v>17375.402629</v>
      </c>
      <c r="D53" s="138">
        <f t="shared" si="7"/>
        <v>5.2448353684191908E-2</v>
      </c>
      <c r="E53" s="139">
        <f t="shared" si="6"/>
        <v>-0.45314013599950487</v>
      </c>
    </row>
    <row r="54" spans="1:5" ht="12" customHeight="1">
      <c r="A54" s="135" t="s">
        <v>370</v>
      </c>
      <c r="B54" s="136">
        <v>4822.3844520000002</v>
      </c>
      <c r="C54" s="137">
        <v>14213.96141</v>
      </c>
      <c r="D54" s="138">
        <f>C54/$C$49</f>
        <v>4.2905415845781787E-2</v>
      </c>
      <c r="E54" s="139">
        <f>C54/B54-1</f>
        <v>1.9474965240701634</v>
      </c>
    </row>
    <row r="55" spans="1:5" ht="12" customHeight="1">
      <c r="A55" s="135" t="s">
        <v>251</v>
      </c>
      <c r="B55" s="136">
        <v>11225.039758999999</v>
      </c>
      <c r="C55" s="137">
        <v>11633.651189</v>
      </c>
      <c r="D55" s="138">
        <f t="shared" si="7"/>
        <v>3.5116645365144465E-2</v>
      </c>
      <c r="E55" s="139">
        <f t="shared" si="6"/>
        <v>3.6401780196135602E-2</v>
      </c>
    </row>
    <row r="56" spans="1:5" ht="12" customHeight="1">
      <c r="A56" s="135" t="s">
        <v>249</v>
      </c>
      <c r="B56" s="136">
        <v>9949.6888990000007</v>
      </c>
      <c r="C56" s="137">
        <v>11375.661579</v>
      </c>
      <c r="D56" s="138">
        <f t="shared" si="7"/>
        <v>3.4337893321174963E-2</v>
      </c>
      <c r="E56" s="139">
        <f t="shared" si="6"/>
        <v>0.14331831823840413</v>
      </c>
    </row>
    <row r="57" spans="1:5" ht="12" customHeight="1">
      <c r="A57" s="135" t="s">
        <v>34</v>
      </c>
      <c r="B57" s="136">
        <v>5772.8865210000004</v>
      </c>
      <c r="C57" s="137">
        <v>10694.217785999999</v>
      </c>
      <c r="D57" s="138">
        <f t="shared" si="7"/>
        <v>3.2280927745510585E-2</v>
      </c>
      <c r="E57" s="139">
        <f t="shared" si="6"/>
        <v>0.85249056032847648</v>
      </c>
    </row>
    <row r="58" spans="1:5" ht="12" customHeight="1">
      <c r="A58" s="135" t="s">
        <v>305</v>
      </c>
      <c r="B58" s="136">
        <v>10739.791037000001</v>
      </c>
      <c r="C58" s="137">
        <v>10148.560009999999</v>
      </c>
      <c r="D58" s="138">
        <f t="shared" si="7"/>
        <v>3.0633837739181068E-2</v>
      </c>
      <c r="E58" s="139">
        <f t="shared" si="6"/>
        <v>-5.505051494606672E-2</v>
      </c>
    </row>
    <row r="59" spans="1:5" ht="12" customHeight="1">
      <c r="A59" s="135" t="s">
        <v>40</v>
      </c>
      <c r="B59" s="136">
        <v>10509.157141</v>
      </c>
      <c r="C59" s="137">
        <v>9914.5320350000002</v>
      </c>
      <c r="D59" s="138">
        <f t="shared" si="7"/>
        <v>2.9927414856967743E-2</v>
      </c>
      <c r="E59" s="139">
        <f t="shared" si="6"/>
        <v>-5.6581617157493325E-2</v>
      </c>
    </row>
    <row r="60" spans="1:5" ht="12" customHeight="1">
      <c r="A60" s="135" t="s">
        <v>43</v>
      </c>
      <c r="B60" s="136">
        <v>121418.33309199997</v>
      </c>
      <c r="C60" s="137">
        <v>106095.17489200004</v>
      </c>
      <c r="D60" s="138">
        <f t="shared" si="7"/>
        <v>0.32025256483176345</v>
      </c>
      <c r="E60" s="139">
        <f t="shared" si="6"/>
        <v>-0.12620135534548482</v>
      </c>
    </row>
    <row r="61" spans="1:5" ht="12" customHeight="1" thickBot="1"/>
    <row r="62" spans="1:5" ht="12" customHeight="1" thickBot="1">
      <c r="A62" s="130" t="s">
        <v>55</v>
      </c>
      <c r="B62" s="131">
        <f>SUM(B63:B73)</f>
        <v>102351.431419</v>
      </c>
      <c r="C62" s="132">
        <f>SUM(C63:C73)</f>
        <v>113954.61106399998</v>
      </c>
      <c r="D62" s="133">
        <v>1</v>
      </c>
      <c r="E62" s="134">
        <f t="shared" ref="E62:E73" si="8">C62/B62-1</f>
        <v>0.11336607103714647</v>
      </c>
    </row>
    <row r="63" spans="1:5" ht="12" customHeight="1">
      <c r="A63" s="135" t="s">
        <v>39</v>
      </c>
      <c r="B63" s="136">
        <v>15637.666036000001</v>
      </c>
      <c r="C63" s="146">
        <v>27998.912141000001</v>
      </c>
      <c r="D63" s="147">
        <f t="shared" ref="D63:D73" si="9">C63/$C$62</f>
        <v>0.24570231848955246</v>
      </c>
      <c r="E63" s="139">
        <f t="shared" si="8"/>
        <v>0.79047896767604309</v>
      </c>
    </row>
    <row r="64" spans="1:5" ht="12" customHeight="1">
      <c r="A64" s="135" t="s">
        <v>249</v>
      </c>
      <c r="B64" s="136">
        <v>14769.694576</v>
      </c>
      <c r="C64" s="137">
        <v>15942.107808999999</v>
      </c>
      <c r="D64" s="138">
        <f t="shared" si="9"/>
        <v>0.13989875144276945</v>
      </c>
      <c r="E64" s="139">
        <f t="shared" si="8"/>
        <v>7.9379653178821341E-2</v>
      </c>
    </row>
    <row r="65" spans="1:7" ht="12" customHeight="1">
      <c r="A65" s="135" t="s">
        <v>51</v>
      </c>
      <c r="B65" s="136">
        <v>16183.916200999998</v>
      </c>
      <c r="C65" s="137">
        <v>10560.318234</v>
      </c>
      <c r="D65" s="138">
        <f t="shared" si="9"/>
        <v>9.2671267405485161E-2</v>
      </c>
      <c r="E65" s="139">
        <f t="shared" si="8"/>
        <v>-0.34748066519601217</v>
      </c>
      <c r="G65" s="182"/>
    </row>
    <row r="66" spans="1:7" ht="12" customHeight="1">
      <c r="A66" s="135" t="s">
        <v>370</v>
      </c>
      <c r="B66" s="136">
        <v>896.722576</v>
      </c>
      <c r="C66" s="137">
        <v>9254.0234920000003</v>
      </c>
      <c r="D66" s="138">
        <f t="shared" si="9"/>
        <v>8.1207977506085216E-2</v>
      </c>
      <c r="E66" s="139">
        <f t="shared" si="8"/>
        <v>9.3198288296468625</v>
      </c>
    </row>
    <row r="67" spans="1:7" ht="12" customHeight="1">
      <c r="A67" s="135" t="s">
        <v>34</v>
      </c>
      <c r="B67" s="136">
        <v>2777.5444000000002</v>
      </c>
      <c r="C67" s="137">
        <v>6164.3729999999996</v>
      </c>
      <c r="D67" s="138">
        <f t="shared" si="9"/>
        <v>5.4094985208961152E-2</v>
      </c>
      <c r="E67" s="139">
        <f t="shared" si="8"/>
        <v>1.2193607418120838</v>
      </c>
    </row>
    <row r="68" spans="1:7" ht="12" customHeight="1">
      <c r="A68" s="135" t="s">
        <v>215</v>
      </c>
      <c r="B68" s="136">
        <v>5494.5300200000001</v>
      </c>
      <c r="C68" s="137">
        <v>4800.6935540000004</v>
      </c>
      <c r="D68" s="138">
        <f t="shared" si="9"/>
        <v>4.2128120215370678E-2</v>
      </c>
      <c r="E68" s="139">
        <f t="shared" si="8"/>
        <v>-0.12627767315392691</v>
      </c>
    </row>
    <row r="69" spans="1:7" ht="12" customHeight="1">
      <c r="A69" s="135" t="s">
        <v>84</v>
      </c>
      <c r="B69" s="136">
        <v>2680.9628600000001</v>
      </c>
      <c r="C69" s="137">
        <v>4125.1509400000004</v>
      </c>
      <c r="D69" s="138">
        <f t="shared" si="9"/>
        <v>3.6199947518430864E-2</v>
      </c>
      <c r="E69" s="139">
        <f t="shared" si="8"/>
        <v>0.53868261345477952</v>
      </c>
    </row>
    <row r="70" spans="1:7" ht="12" customHeight="1">
      <c r="A70" s="135" t="s">
        <v>53</v>
      </c>
      <c r="B70" s="136">
        <v>4313.6454990000002</v>
      </c>
      <c r="C70" s="137">
        <v>3714.1174230000001</v>
      </c>
      <c r="D70" s="138">
        <f t="shared" si="9"/>
        <v>3.2592954232576438E-2</v>
      </c>
      <c r="E70" s="139">
        <f t="shared" si="8"/>
        <v>-0.13898408576666399</v>
      </c>
    </row>
    <row r="71" spans="1:7" ht="12" customHeight="1">
      <c r="A71" s="135" t="s">
        <v>422</v>
      </c>
      <c r="B71" s="136">
        <v>2727.3004999999998</v>
      </c>
      <c r="C71" s="137">
        <v>3056.326779</v>
      </c>
      <c r="D71" s="138">
        <f t="shared" si="9"/>
        <v>2.6820562594728918E-2</v>
      </c>
      <c r="E71" s="139">
        <f t="shared" si="8"/>
        <v>0.12064174043161002</v>
      </c>
    </row>
    <row r="72" spans="1:7" ht="12" customHeight="1">
      <c r="A72" s="135" t="s">
        <v>52</v>
      </c>
      <c r="B72" s="136">
        <v>1688.1202310000001</v>
      </c>
      <c r="C72" s="137">
        <v>2844.6089919999999</v>
      </c>
      <c r="D72" s="138">
        <f t="shared" si="9"/>
        <v>2.4962649299047589E-2</v>
      </c>
      <c r="E72" s="139">
        <f t="shared" si="8"/>
        <v>0.68507487782130605</v>
      </c>
    </row>
    <row r="73" spans="1:7" ht="12" customHeight="1">
      <c r="A73" s="135" t="s">
        <v>43</v>
      </c>
      <c r="B73" s="136">
        <v>35181.32852000001</v>
      </c>
      <c r="C73" s="137">
        <v>25493.978699999996</v>
      </c>
      <c r="D73" s="138">
        <f t="shared" si="9"/>
        <v>0.22372046608699223</v>
      </c>
      <c r="E73" s="139">
        <f t="shared" si="8"/>
        <v>-0.27535486087436734</v>
      </c>
    </row>
    <row r="74" spans="1:7" ht="12" customHeight="1" thickBot="1"/>
    <row r="75" spans="1:7" ht="12" customHeight="1" thickBot="1">
      <c r="A75" s="130" t="s">
        <v>382</v>
      </c>
      <c r="B75" s="131">
        <f>SUM(B76:B80)</f>
        <v>1982.580359</v>
      </c>
      <c r="C75" s="132">
        <f>SUM(C76:C80)</f>
        <v>1915.415931</v>
      </c>
      <c r="D75" s="133">
        <v>1</v>
      </c>
      <c r="E75" s="134">
        <f t="shared" ref="E75:E80" si="10">C75/B75-1</f>
        <v>-3.3877279019286388E-2</v>
      </c>
    </row>
    <row r="76" spans="1:7" ht="12" customHeight="1">
      <c r="A76" s="135" t="s">
        <v>33</v>
      </c>
      <c r="B76" s="136">
        <v>635.46604400000001</v>
      </c>
      <c r="C76" s="146">
        <v>1061.5479419999999</v>
      </c>
      <c r="D76" s="147">
        <f>C76/$C$75</f>
        <v>0.55421275599696362</v>
      </c>
      <c r="E76" s="139">
        <f t="shared" si="10"/>
        <v>0.67050301431999082</v>
      </c>
    </row>
    <row r="77" spans="1:7" ht="12" customHeight="1">
      <c r="A77" s="135" t="s">
        <v>40</v>
      </c>
      <c r="B77" s="136">
        <v>1050.3351029999999</v>
      </c>
      <c r="C77" s="137">
        <v>678.00987600000008</v>
      </c>
      <c r="D77" s="138">
        <f t="shared" ref="D77:D80" si="11">C77/$C$75</f>
        <v>0.35397527243392241</v>
      </c>
      <c r="E77" s="139">
        <f t="shared" si="10"/>
        <v>-0.35448232277161151</v>
      </c>
    </row>
    <row r="78" spans="1:7" ht="12" customHeight="1">
      <c r="A78" s="135" t="s">
        <v>35</v>
      </c>
      <c r="B78" s="136">
        <v>105.8167</v>
      </c>
      <c r="C78" s="137">
        <v>108.40031999999999</v>
      </c>
      <c r="D78" s="138">
        <f t="shared" si="11"/>
        <v>5.6593619299911732E-2</v>
      </c>
      <c r="E78" s="139">
        <f t="shared" si="10"/>
        <v>2.4415994828793419E-2</v>
      </c>
      <c r="G78" s="182"/>
    </row>
    <row r="79" spans="1:7" ht="12" customHeight="1">
      <c r="A79" s="135" t="s">
        <v>212</v>
      </c>
      <c r="B79" s="136">
        <v>0</v>
      </c>
      <c r="C79" s="137">
        <v>55.302467999999998</v>
      </c>
      <c r="D79" s="138">
        <f t="shared" si="11"/>
        <v>2.8872302409601289E-2</v>
      </c>
      <c r="E79" s="139" t="s">
        <v>159</v>
      </c>
    </row>
    <row r="80" spans="1:7" ht="12" customHeight="1">
      <c r="A80" s="135" t="s">
        <v>39</v>
      </c>
      <c r="B80" s="136">
        <v>190.962512</v>
      </c>
      <c r="C80" s="137">
        <v>12.155324999999999</v>
      </c>
      <c r="D80" s="138">
        <f t="shared" si="11"/>
        <v>6.3460498596009636E-3</v>
      </c>
      <c r="E80" s="139">
        <f t="shared" si="10"/>
        <v>-0.93634706166831316</v>
      </c>
    </row>
    <row r="87" spans="1:5" ht="12" customHeight="1" thickBot="1"/>
    <row r="88" spans="1:5" ht="12" customHeight="1" thickBot="1">
      <c r="A88" s="130" t="s">
        <v>363</v>
      </c>
      <c r="B88" s="131">
        <f>SUM(B89)</f>
        <v>696399.17099999997</v>
      </c>
      <c r="C88" s="131">
        <f>SUM(C89)</f>
        <v>741372.93660000002</v>
      </c>
      <c r="D88" s="271">
        <v>1</v>
      </c>
      <c r="E88" s="134">
        <f t="shared" ref="E88:E89" si="12">C88/B88-1</f>
        <v>6.4580441035591241E-2</v>
      </c>
    </row>
    <row r="89" spans="1:5" ht="12" customHeight="1">
      <c r="A89" s="135" t="s">
        <v>365</v>
      </c>
      <c r="B89" s="136">
        <f>'02.1 PRODUCCION'!G31</f>
        <v>696399.17099999997</v>
      </c>
      <c r="C89" s="146">
        <f>'02.1 PRODUCCION'!G30</f>
        <v>741372.93660000002</v>
      </c>
      <c r="D89" s="272">
        <v>1</v>
      </c>
      <c r="E89" s="139">
        <f t="shared" si="12"/>
        <v>6.4580441035591241E-2</v>
      </c>
    </row>
    <row r="90" spans="1:5" ht="12" customHeight="1" thickBot="1">
      <c r="D90" s="273"/>
    </row>
    <row r="91" spans="1:5" ht="12" customHeight="1" thickBot="1">
      <c r="A91" s="130" t="s">
        <v>364</v>
      </c>
      <c r="B91" s="131">
        <f>SUM(B92:B103)</f>
        <v>1189.1841999999999</v>
      </c>
      <c r="C91" s="131">
        <f>SUM(C92:C103)</f>
        <v>1404.1405</v>
      </c>
      <c r="D91" s="271">
        <v>1</v>
      </c>
      <c r="E91" s="134">
        <f t="shared" ref="E91:E92" si="13">C91/B91-1</f>
        <v>0.18075946518630182</v>
      </c>
    </row>
    <row r="92" spans="1:5" ht="12" customHeight="1">
      <c r="A92" s="274" t="s">
        <v>366</v>
      </c>
      <c r="B92" s="136">
        <f>'02.1 PRODUCCION'!H31</f>
        <v>1189.1841999999999</v>
      </c>
      <c r="C92" s="146">
        <f>'02.1 PRODUCCION'!H30</f>
        <v>1404.1405</v>
      </c>
      <c r="D92" s="272">
        <v>1</v>
      </c>
      <c r="E92" s="139">
        <f t="shared" si="13"/>
        <v>0.18075946518630182</v>
      </c>
    </row>
    <row r="95" spans="1:5" ht="12" customHeight="1">
      <c r="A95" s="148" t="s">
        <v>7</v>
      </c>
      <c r="B95" s="149"/>
      <c r="C95" s="149"/>
      <c r="D95" s="149"/>
      <c r="E95" s="149"/>
    </row>
  </sheetData>
  <mergeCells count="1">
    <mergeCell ref="B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114"/>
  <sheetViews>
    <sheetView topLeftCell="A85" zoomScale="85" zoomScaleNormal="85" workbookViewId="0">
      <selection activeCell="B24" sqref="B24"/>
    </sheetView>
  </sheetViews>
  <sheetFormatPr baseColWidth="10" defaultColWidth="11.5546875" defaultRowHeight="12" customHeight="1"/>
  <cols>
    <col min="1" max="1" width="35.21875" style="113" customWidth="1"/>
    <col min="2" max="2" width="16.33203125" style="112" customWidth="1"/>
    <col min="3" max="3" width="11.44140625" style="112" customWidth="1"/>
    <col min="4" max="4" width="10.88671875" style="112" customWidth="1"/>
    <col min="5" max="5" width="11.5546875" style="112" customWidth="1"/>
    <col min="6" max="16384" width="11.5546875" style="113"/>
  </cols>
  <sheetData>
    <row r="1" spans="1:7" ht="12" customHeight="1">
      <c r="A1" s="111" t="s">
        <v>226</v>
      </c>
    </row>
    <row r="2" spans="1:7" ht="12" customHeight="1">
      <c r="A2" s="114" t="s">
        <v>56</v>
      </c>
    </row>
    <row r="3" spans="1:7" s="117" customFormat="1" ht="12" customHeight="1">
      <c r="A3" s="115"/>
      <c r="B3" s="116"/>
      <c r="C3" s="116"/>
      <c r="D3" s="116"/>
      <c r="E3" s="116"/>
    </row>
    <row r="4" spans="1:7" ht="12" customHeight="1" thickBot="1"/>
    <row r="5" spans="1:7" ht="12" customHeight="1" thickBot="1">
      <c r="B5" s="325" t="s">
        <v>421</v>
      </c>
      <c r="C5" s="326"/>
      <c r="D5" s="327"/>
    </row>
    <row r="6" spans="1:7" ht="12" customHeight="1">
      <c r="A6" s="118" t="s">
        <v>73</v>
      </c>
      <c r="B6" s="119">
        <v>2016</v>
      </c>
      <c r="C6" s="119">
        <v>2017</v>
      </c>
      <c r="D6" s="120" t="s">
        <v>72</v>
      </c>
      <c r="E6" s="120" t="s">
        <v>38</v>
      </c>
    </row>
    <row r="7" spans="1:7" ht="12" customHeight="1" thickBot="1">
      <c r="A7" s="121"/>
      <c r="B7" s="122"/>
      <c r="C7" s="122"/>
      <c r="D7" s="123"/>
      <c r="E7" s="123"/>
    </row>
    <row r="8" spans="1:7" ht="12" customHeight="1">
      <c r="A8" s="124"/>
      <c r="B8" s="125"/>
      <c r="C8" s="126"/>
      <c r="D8" s="127"/>
      <c r="E8" s="128"/>
    </row>
    <row r="9" spans="1:7" ht="12" customHeight="1" thickBot="1">
      <c r="A9" s="124"/>
      <c r="B9" s="129"/>
      <c r="C9" s="129"/>
      <c r="D9" s="129"/>
      <c r="E9" s="129"/>
    </row>
    <row r="10" spans="1:7" ht="12" customHeight="1" thickBot="1">
      <c r="A10" s="130" t="s">
        <v>50</v>
      </c>
      <c r="B10" s="131">
        <f>SUM(B11:B26)</f>
        <v>157317.39801600005</v>
      </c>
      <c r="C10" s="132">
        <f>SUM(C11:C26)</f>
        <v>196316.65188899994</v>
      </c>
      <c r="D10" s="133">
        <v>1</v>
      </c>
      <c r="E10" s="134">
        <f t="shared" ref="E10:E26" si="0">C10/B10-1</f>
        <v>0.24790172202716865</v>
      </c>
    </row>
    <row r="11" spans="1:7" ht="12" customHeight="1">
      <c r="A11" s="135" t="s">
        <v>58</v>
      </c>
      <c r="B11" s="136">
        <v>36675.88132</v>
      </c>
      <c r="C11" s="137">
        <v>43237.693972000001</v>
      </c>
      <c r="D11" s="138">
        <f t="shared" ref="D11:D26" si="1">C11/$C$10</f>
        <v>0.22024465859598691</v>
      </c>
      <c r="E11" s="139">
        <f>C11/B11-1</f>
        <v>0.17891356433258299</v>
      </c>
      <c r="G11" s="182"/>
    </row>
    <row r="12" spans="1:7" ht="12" customHeight="1">
      <c r="A12" s="135" t="s">
        <v>218</v>
      </c>
      <c r="B12" s="136">
        <v>7399.2891</v>
      </c>
      <c r="C12" s="137">
        <v>39072.027119999999</v>
      </c>
      <c r="D12" s="138">
        <f>C12/$C$10</f>
        <v>0.19902553728397857</v>
      </c>
      <c r="E12" s="139">
        <f t="shared" si="0"/>
        <v>4.2805109507074128</v>
      </c>
    </row>
    <row r="13" spans="1:7" ht="12" customHeight="1">
      <c r="A13" s="135" t="s">
        <v>57</v>
      </c>
      <c r="B13" s="136">
        <v>32750.593689999998</v>
      </c>
      <c r="C13" s="137">
        <v>35994.404133999989</v>
      </c>
      <c r="D13" s="138">
        <f>C13/$C$10</f>
        <v>0.18334870622361524</v>
      </c>
      <c r="E13" s="139">
        <f t="shared" si="0"/>
        <v>9.9045851647887817E-2</v>
      </c>
    </row>
    <row r="14" spans="1:7" ht="12" customHeight="1">
      <c r="A14" s="135" t="s">
        <v>60</v>
      </c>
      <c r="B14" s="136">
        <v>24385.382409999998</v>
      </c>
      <c r="C14" s="137">
        <v>22656.404468000001</v>
      </c>
      <c r="D14" s="138">
        <f t="shared" si="1"/>
        <v>0.11540745143112074</v>
      </c>
      <c r="E14" s="139">
        <f t="shared" si="0"/>
        <v>-7.0902227938446249E-2</v>
      </c>
    </row>
    <row r="15" spans="1:7" ht="12" customHeight="1">
      <c r="A15" s="135" t="s">
        <v>66</v>
      </c>
      <c r="B15" s="136">
        <v>14135.733606999998</v>
      </c>
      <c r="C15" s="137">
        <v>15272.480222999999</v>
      </c>
      <c r="D15" s="138">
        <f t="shared" si="1"/>
        <v>7.7795133912711908E-2</v>
      </c>
      <c r="E15" s="139">
        <f t="shared" si="0"/>
        <v>8.0416527900404544E-2</v>
      </c>
    </row>
    <row r="16" spans="1:7" ht="12" customHeight="1">
      <c r="A16" s="135" t="s">
        <v>59</v>
      </c>
      <c r="B16" s="136">
        <v>14848.50907</v>
      </c>
      <c r="C16" s="137">
        <v>14246.60679</v>
      </c>
      <c r="D16" s="138">
        <f t="shared" si="1"/>
        <v>7.2569528121614574E-2</v>
      </c>
      <c r="E16" s="139">
        <f t="shared" si="0"/>
        <v>-4.0536209875514428E-2</v>
      </c>
    </row>
    <row r="17" spans="1:7" ht="12" customHeight="1">
      <c r="A17" s="135" t="s">
        <v>61</v>
      </c>
      <c r="B17" s="136">
        <v>11900.127986</v>
      </c>
      <c r="C17" s="137">
        <v>11254.579062999999</v>
      </c>
      <c r="D17" s="138">
        <f t="shared" si="1"/>
        <v>5.7328703167592164E-2</v>
      </c>
      <c r="E17" s="139">
        <f t="shared" si="0"/>
        <v>-5.4247225219717032E-2</v>
      </c>
    </row>
    <row r="18" spans="1:7" ht="12" customHeight="1">
      <c r="A18" s="135" t="s">
        <v>62</v>
      </c>
      <c r="B18" s="136">
        <v>4987.6241659999996</v>
      </c>
      <c r="C18" s="137">
        <v>4573.7923549999996</v>
      </c>
      <c r="D18" s="138">
        <f>C18/$C$10</f>
        <v>2.3298035653063619E-2</v>
      </c>
      <c r="E18" s="139">
        <f t="shared" si="0"/>
        <v>-8.2971731074093169E-2</v>
      </c>
    </row>
    <row r="19" spans="1:7" ht="12" customHeight="1">
      <c r="A19" s="135" t="s">
        <v>63</v>
      </c>
      <c r="B19" s="136">
        <v>3637.3680719999998</v>
      </c>
      <c r="C19" s="137">
        <v>3063.1851070000002</v>
      </c>
      <c r="D19" s="138">
        <f t="shared" si="1"/>
        <v>1.5603287227677284E-2</v>
      </c>
      <c r="E19" s="139">
        <f t="shared" si="0"/>
        <v>-0.15785671222552033</v>
      </c>
    </row>
    <row r="20" spans="1:7" ht="12" customHeight="1">
      <c r="A20" s="135" t="s">
        <v>65</v>
      </c>
      <c r="B20" s="136">
        <v>2340.3139999999999</v>
      </c>
      <c r="C20" s="137">
        <v>2490.3569770000004</v>
      </c>
      <c r="D20" s="138">
        <f t="shared" si="1"/>
        <v>1.2685408767097768E-2</v>
      </c>
      <c r="E20" s="139">
        <f t="shared" si="0"/>
        <v>6.4112327234721711E-2</v>
      </c>
    </row>
    <row r="21" spans="1:7" ht="12" customHeight="1">
      <c r="A21" s="135" t="s">
        <v>64</v>
      </c>
      <c r="B21" s="136">
        <v>2165.1245199999998</v>
      </c>
      <c r="C21" s="137">
        <v>2367.110025</v>
      </c>
      <c r="D21" s="138">
        <f t="shared" si="1"/>
        <v>1.2057612037609503E-2</v>
      </c>
      <c r="E21" s="139">
        <f t="shared" si="0"/>
        <v>9.3290479662573977E-2</v>
      </c>
    </row>
    <row r="22" spans="1:7" ht="12" customHeight="1">
      <c r="A22" s="135" t="s">
        <v>67</v>
      </c>
      <c r="B22" s="136">
        <v>1578.0109600000001</v>
      </c>
      <c r="C22" s="137">
        <v>1306.0927250000002</v>
      </c>
      <c r="D22" s="138">
        <f t="shared" si="1"/>
        <v>6.6529900160404243E-3</v>
      </c>
      <c r="E22" s="139">
        <f t="shared" si="0"/>
        <v>-0.17231707630218229</v>
      </c>
    </row>
    <row r="23" spans="1:7" ht="12" customHeight="1">
      <c r="A23" s="135" t="s">
        <v>68</v>
      </c>
      <c r="B23" s="136">
        <v>233.044603</v>
      </c>
      <c r="C23" s="137">
        <v>427.16764999999998</v>
      </c>
      <c r="D23" s="138">
        <f t="shared" si="1"/>
        <v>2.1759114465823627E-3</v>
      </c>
      <c r="E23" s="139">
        <f t="shared" si="0"/>
        <v>0.83298666650520969</v>
      </c>
    </row>
    <row r="24" spans="1:7" ht="12" customHeight="1">
      <c r="A24" s="135" t="s">
        <v>69</v>
      </c>
      <c r="B24" s="136">
        <v>117.30802</v>
      </c>
      <c r="C24" s="137">
        <v>161.72324</v>
      </c>
      <c r="D24" s="138">
        <f t="shared" ref="D24" si="2">C24/$C$10</f>
        <v>8.2378768404954507E-4</v>
      </c>
      <c r="E24" s="139">
        <f t="shared" ref="E24" si="3">C24/B24-1</f>
        <v>0.3786204898863692</v>
      </c>
    </row>
    <row r="25" spans="1:7" ht="12" customHeight="1">
      <c r="A25" s="135" t="s">
        <v>70</v>
      </c>
      <c r="B25" s="136">
        <v>97.115018000000006</v>
      </c>
      <c r="C25" s="137">
        <v>157.54325499999999</v>
      </c>
      <c r="D25" s="138">
        <f t="shared" si="1"/>
        <v>8.0249562879198373E-4</v>
      </c>
      <c r="E25" s="139">
        <f t="shared" si="0"/>
        <v>0.62223370025015057</v>
      </c>
    </row>
    <row r="26" spans="1:7" ht="12" customHeight="1" thickBot="1">
      <c r="A26" s="135" t="s">
        <v>71</v>
      </c>
      <c r="B26" s="136">
        <v>65.971474000000001</v>
      </c>
      <c r="C26" s="140">
        <v>35.484785000000002</v>
      </c>
      <c r="D26" s="141">
        <f t="shared" si="1"/>
        <v>1.8075280246763567E-4</v>
      </c>
      <c r="E26" s="139">
        <f t="shared" si="0"/>
        <v>-0.46211926385031199</v>
      </c>
    </row>
    <row r="27" spans="1:7" ht="12" customHeight="1" thickBot="1"/>
    <row r="28" spans="1:7" ht="12" customHeight="1" thickBot="1">
      <c r="A28" s="130" t="s">
        <v>308</v>
      </c>
      <c r="B28" s="131">
        <f>SUM(B29:B45)</f>
        <v>12261106.741157001</v>
      </c>
      <c r="C28" s="132">
        <f>SUM(C29:C45)</f>
        <v>12101140.661925362</v>
      </c>
      <c r="D28" s="133">
        <v>1</v>
      </c>
      <c r="E28" s="134">
        <f>C28/B28-1</f>
        <v>-1.3046626426852503E-2</v>
      </c>
    </row>
    <row r="29" spans="1:7" ht="12" customHeight="1">
      <c r="A29" s="135" t="s">
        <v>70</v>
      </c>
      <c r="B29" s="136">
        <v>3366211.9637890002</v>
      </c>
      <c r="C29" s="137">
        <v>3197245.3183609997</v>
      </c>
      <c r="D29" s="138">
        <f>C29/$C$28</f>
        <v>0.26421024328894127</v>
      </c>
      <c r="E29" s="139">
        <f>C29/B29-1</f>
        <v>-5.0194891838543643E-2</v>
      </c>
      <c r="F29" s="278"/>
      <c r="G29" s="278">
        <f>SUM(D29:D31)</f>
        <v>0.62367370037565351</v>
      </c>
    </row>
    <row r="30" spans="1:7" ht="12" customHeight="1">
      <c r="A30" s="135" t="s">
        <v>64</v>
      </c>
      <c r="B30" s="136">
        <v>3001617.387776</v>
      </c>
      <c r="C30" s="137">
        <v>2866107.681535</v>
      </c>
      <c r="D30" s="138">
        <f>C30/$C$28</f>
        <v>0.23684607605238642</v>
      </c>
      <c r="E30" s="139">
        <f>C30/B30-1</f>
        <v>-4.5145562786536142E-2</v>
      </c>
    </row>
    <row r="31" spans="1:7" ht="12" customHeight="1">
      <c r="A31" s="135" t="s">
        <v>58</v>
      </c>
      <c r="B31" s="136">
        <v>1037019.2967010002</v>
      </c>
      <c r="C31" s="137">
        <v>1483810.1754932757</v>
      </c>
      <c r="D31" s="138">
        <f t="shared" ref="D31:D43" si="4">C31/$C$28</f>
        <v>0.1226173810343258</v>
      </c>
      <c r="E31" s="139">
        <f t="shared" ref="E31:E42" si="5">C31/B31-1</f>
        <v>0.43084143199034131</v>
      </c>
    </row>
    <row r="32" spans="1:7" ht="12" customHeight="1">
      <c r="A32" s="135" t="s">
        <v>46</v>
      </c>
      <c r="B32" s="136">
        <v>1958869.374447</v>
      </c>
      <c r="C32" s="137">
        <v>1225440.1780079999</v>
      </c>
      <c r="D32" s="138">
        <f t="shared" si="4"/>
        <v>0.10126650141863777</v>
      </c>
      <c r="E32" s="139">
        <f t="shared" si="5"/>
        <v>-0.37441455055983575</v>
      </c>
    </row>
    <row r="33" spans="1:5" ht="12" customHeight="1">
      <c r="A33" s="135" t="s">
        <v>71</v>
      </c>
      <c r="B33" s="136">
        <v>1178335.531737</v>
      </c>
      <c r="C33" s="137">
        <v>966400.31184599991</v>
      </c>
      <c r="D33" s="138">
        <f t="shared" si="4"/>
        <v>7.9860265973657391E-2</v>
      </c>
      <c r="E33" s="139">
        <f t="shared" si="5"/>
        <v>-0.17985982276082568</v>
      </c>
    </row>
    <row r="34" spans="1:5" ht="12" customHeight="1">
      <c r="A34" s="135" t="s">
        <v>68</v>
      </c>
      <c r="B34" s="136">
        <v>334704.64361000003</v>
      </c>
      <c r="C34" s="137">
        <v>800827.37223243678</v>
      </c>
      <c r="D34" s="138">
        <f t="shared" si="4"/>
        <v>6.6177841792396816E-2</v>
      </c>
      <c r="E34" s="139">
        <f t="shared" si="5"/>
        <v>1.3926389654921127</v>
      </c>
    </row>
    <row r="35" spans="1:5" ht="12" customHeight="1">
      <c r="A35" s="135" t="s">
        <v>61</v>
      </c>
      <c r="B35" s="136">
        <v>540289.8835</v>
      </c>
      <c r="C35" s="137">
        <v>384561.303319</v>
      </c>
      <c r="D35" s="138">
        <f t="shared" si="4"/>
        <v>3.1778930107718789E-2</v>
      </c>
      <c r="E35" s="139">
        <f t="shared" si="5"/>
        <v>-0.28823153077046282</v>
      </c>
    </row>
    <row r="36" spans="1:5" ht="12" customHeight="1">
      <c r="A36" s="135" t="s">
        <v>57</v>
      </c>
      <c r="B36" s="136">
        <v>217461.10424700001</v>
      </c>
      <c r="C36" s="137">
        <v>320888.08306799998</v>
      </c>
      <c r="D36" s="138">
        <f t="shared" si="4"/>
        <v>2.6517176523501777E-2</v>
      </c>
      <c r="E36" s="139">
        <f t="shared" si="5"/>
        <v>0.47561139349096626</v>
      </c>
    </row>
    <row r="37" spans="1:5" ht="12" customHeight="1">
      <c r="A37" s="135" t="s">
        <v>60</v>
      </c>
      <c r="B37" s="136">
        <v>119028.34</v>
      </c>
      <c r="C37" s="137">
        <v>299367.05339999998</v>
      </c>
      <c r="D37" s="138">
        <f t="shared" si="4"/>
        <v>2.4738746682113927E-2</v>
      </c>
      <c r="E37" s="139">
        <f t="shared" si="5"/>
        <v>1.5150905523844154</v>
      </c>
    </row>
    <row r="38" spans="1:5" ht="12" customHeight="1">
      <c r="A38" s="135" t="s">
        <v>218</v>
      </c>
      <c r="B38" s="136">
        <v>196764.59769900001</v>
      </c>
      <c r="C38" s="137">
        <v>189162.89593299999</v>
      </c>
      <c r="D38" s="138">
        <f t="shared" si="4"/>
        <v>1.5631823579092506E-2</v>
      </c>
      <c r="E38" s="139">
        <f t="shared" si="5"/>
        <v>-3.8633483131089941E-2</v>
      </c>
    </row>
    <row r="39" spans="1:5" ht="12" customHeight="1">
      <c r="A39" s="135" t="s">
        <v>62</v>
      </c>
      <c r="B39" s="136">
        <v>121294.301575</v>
      </c>
      <c r="C39" s="137">
        <v>167062.95632</v>
      </c>
      <c r="D39" s="138">
        <f t="shared" si="4"/>
        <v>1.3805554450386771E-2</v>
      </c>
      <c r="E39" s="139">
        <f t="shared" si="5"/>
        <v>0.3773355726583727</v>
      </c>
    </row>
    <row r="40" spans="1:5" ht="12" customHeight="1">
      <c r="A40" s="135" t="s">
        <v>66</v>
      </c>
      <c r="B40" s="136">
        <v>50778.867254999997</v>
      </c>
      <c r="C40" s="137">
        <v>60407.692494000003</v>
      </c>
      <c r="D40" s="138">
        <f t="shared" si="4"/>
        <v>4.9919006961108067E-3</v>
      </c>
      <c r="E40" s="139">
        <f t="shared" si="5"/>
        <v>0.18962268674971061</v>
      </c>
    </row>
    <row r="41" spans="1:5" ht="12" customHeight="1">
      <c r="A41" s="135" t="s">
        <v>369</v>
      </c>
      <c r="B41" s="136">
        <v>0</v>
      </c>
      <c r="C41" s="137">
        <v>47634.515796650179</v>
      </c>
      <c r="D41" s="138">
        <f t="shared" si="4"/>
        <v>3.936365763148748E-3</v>
      </c>
      <c r="E41" s="139" t="s">
        <v>159</v>
      </c>
    </row>
    <row r="42" spans="1:5" ht="12" customHeight="1">
      <c r="A42" s="135" t="s">
        <v>59</v>
      </c>
      <c r="B42" s="136">
        <v>77580.100420999996</v>
      </c>
      <c r="C42" s="137">
        <v>43480.437393</v>
      </c>
      <c r="D42" s="138">
        <f t="shared" si="4"/>
        <v>3.5930858592368438E-3</v>
      </c>
      <c r="E42" s="139">
        <f t="shared" si="5"/>
        <v>-0.43954136232040286</v>
      </c>
    </row>
    <row r="43" spans="1:5" ht="12" customHeight="1">
      <c r="A43" s="135" t="s">
        <v>65</v>
      </c>
      <c r="B43" s="136">
        <v>42427.557390000002</v>
      </c>
      <c r="C43" s="137">
        <v>35319.237458000003</v>
      </c>
      <c r="D43" s="138">
        <f t="shared" si="4"/>
        <v>2.9186701026562983E-3</v>
      </c>
      <c r="E43" s="139">
        <f t="shared" ref="E43:E45" si="6">C43/B43-1</f>
        <v>-0.16754016420646922</v>
      </c>
    </row>
    <row r="44" spans="1:5" ht="12" customHeight="1">
      <c r="A44" s="135" t="s">
        <v>63</v>
      </c>
      <c r="B44" s="136">
        <v>13191.422399999999</v>
      </c>
      <c r="C44" s="137">
        <v>12881.561267999999</v>
      </c>
      <c r="D44" s="138">
        <f t="shared" ref="D44:D45" si="7">C44/$C$28</f>
        <v>1.064491491164145E-3</v>
      </c>
      <c r="E44" s="139">
        <f t="shared" si="6"/>
        <v>-2.3489592145878091E-2</v>
      </c>
    </row>
    <row r="45" spans="1:5" ht="12" customHeight="1" thickBot="1">
      <c r="A45" s="135" t="s">
        <v>67</v>
      </c>
      <c r="B45" s="136">
        <v>5532.3686100000004</v>
      </c>
      <c r="C45" s="137">
        <v>543.88800000000003</v>
      </c>
      <c r="D45" s="141">
        <f t="shared" si="7"/>
        <v>4.494518452390787E-5</v>
      </c>
      <c r="E45" s="139">
        <f t="shared" si="6"/>
        <v>-0.90168984781366546</v>
      </c>
    </row>
    <row r="46" spans="1:5" ht="12" customHeight="1" thickBot="1">
      <c r="A46" s="142"/>
      <c r="B46" s="143"/>
      <c r="C46" s="144"/>
    </row>
    <row r="47" spans="1:5" ht="12" customHeight="1" thickBot="1">
      <c r="A47" s="130" t="s">
        <v>54</v>
      </c>
      <c r="B47" s="145">
        <f>SUM(B48:B59)</f>
        <v>25799.568362999998</v>
      </c>
      <c r="C47" s="132">
        <f>SUM(C48:C59)</f>
        <v>24885.816982999997</v>
      </c>
      <c r="D47" s="133">
        <v>1</v>
      </c>
      <c r="E47" s="134">
        <f t="shared" ref="E47:E57" si="8">C47/B47-1</f>
        <v>-3.5417312690798397E-2</v>
      </c>
    </row>
    <row r="48" spans="1:5" ht="12" customHeight="1">
      <c r="A48" s="135" t="s">
        <v>62</v>
      </c>
      <c r="B48" s="136">
        <v>7103.679486</v>
      </c>
      <c r="C48" s="137">
        <v>7789.4555500000006</v>
      </c>
      <c r="D48" s="138">
        <f t="shared" ref="D48:D59" si="9">C48/$C$47</f>
        <v>0.31300782913099195</v>
      </c>
      <c r="E48" s="139">
        <f t="shared" si="8"/>
        <v>9.6538148342916408E-2</v>
      </c>
    </row>
    <row r="49" spans="1:5" ht="12" customHeight="1">
      <c r="A49" s="135" t="s">
        <v>65</v>
      </c>
      <c r="B49" s="136">
        <v>5093.8462</v>
      </c>
      <c r="C49" s="137">
        <v>3983.664945</v>
      </c>
      <c r="D49" s="138">
        <f t="shared" si="9"/>
        <v>0.16007772409968785</v>
      </c>
      <c r="E49" s="139">
        <f t="shared" si="8"/>
        <v>-0.21794557813700777</v>
      </c>
    </row>
    <row r="50" spans="1:5" ht="12" customHeight="1">
      <c r="A50" s="135" t="s">
        <v>57</v>
      </c>
      <c r="B50" s="136">
        <v>2310.6063619999995</v>
      </c>
      <c r="C50" s="137">
        <v>3545.9579620000004</v>
      </c>
      <c r="D50" s="138">
        <f t="shared" si="9"/>
        <v>0.14248911194767347</v>
      </c>
      <c r="E50" s="139">
        <f t="shared" si="8"/>
        <v>0.53464390140894147</v>
      </c>
    </row>
    <row r="51" spans="1:5" ht="12" customHeight="1">
      <c r="A51" s="135" t="s">
        <v>66</v>
      </c>
      <c r="B51" s="136">
        <v>4225.1755309999999</v>
      </c>
      <c r="C51" s="137">
        <v>3119.7578570000001</v>
      </c>
      <c r="D51" s="138">
        <f t="shared" si="9"/>
        <v>0.12536288678531909</v>
      </c>
      <c r="E51" s="139">
        <f t="shared" si="8"/>
        <v>-0.26162644981009187</v>
      </c>
    </row>
    <row r="52" spans="1:5" ht="12" customHeight="1">
      <c r="A52" s="135" t="s">
        <v>69</v>
      </c>
      <c r="B52" s="136">
        <v>1799.84349</v>
      </c>
      <c r="C52" s="137">
        <v>1969.16841</v>
      </c>
      <c r="D52" s="138">
        <f t="shared" si="9"/>
        <v>7.9128139990146937E-2</v>
      </c>
      <c r="E52" s="139">
        <f t="shared" si="8"/>
        <v>9.4077580045585085E-2</v>
      </c>
    </row>
    <row r="53" spans="1:5" ht="12" customHeight="1">
      <c r="A53" s="135" t="s">
        <v>63</v>
      </c>
      <c r="B53" s="136">
        <v>1516.0543299999999</v>
      </c>
      <c r="C53" s="137">
        <v>1904.449748</v>
      </c>
      <c r="D53" s="138">
        <f t="shared" si="9"/>
        <v>7.6527515624701739E-2</v>
      </c>
      <c r="E53" s="139">
        <f t="shared" si="8"/>
        <v>0.25618832406883474</v>
      </c>
    </row>
    <row r="54" spans="1:5" ht="12" customHeight="1">
      <c r="A54" s="135" t="s">
        <v>58</v>
      </c>
      <c r="B54" s="136">
        <v>1755.8816299999999</v>
      </c>
      <c r="C54" s="137">
        <v>1237.2114059999999</v>
      </c>
      <c r="D54" s="138">
        <f t="shared" si="9"/>
        <v>4.9715522976206246E-2</v>
      </c>
      <c r="E54" s="139">
        <f t="shared" si="8"/>
        <v>-0.29539019893954921</v>
      </c>
    </row>
    <row r="55" spans="1:5" ht="12" customHeight="1">
      <c r="A55" s="135" t="s">
        <v>67</v>
      </c>
      <c r="B55" s="136">
        <v>1189.7935500000001</v>
      </c>
      <c r="C55" s="137">
        <v>835.50023799999997</v>
      </c>
      <c r="D55" s="138">
        <f t="shared" si="9"/>
        <v>3.3573349774722969E-2</v>
      </c>
      <c r="E55" s="139">
        <f t="shared" si="8"/>
        <v>-0.29777713284796348</v>
      </c>
    </row>
    <row r="56" spans="1:5" ht="12" customHeight="1">
      <c r="A56" s="135" t="s">
        <v>71</v>
      </c>
      <c r="B56" s="136">
        <v>703.17938900000001</v>
      </c>
      <c r="C56" s="137">
        <v>431.49145099999998</v>
      </c>
      <c r="D56" s="138">
        <f t="shared" si="9"/>
        <v>1.7338850128760509E-2</v>
      </c>
      <c r="E56" s="139">
        <f t="shared" si="8"/>
        <v>-0.3863707359033528</v>
      </c>
    </row>
    <row r="57" spans="1:5" ht="12" customHeight="1">
      <c r="A57" s="135" t="s">
        <v>70</v>
      </c>
      <c r="B57" s="136">
        <v>61.716236000000002</v>
      </c>
      <c r="C57" s="137">
        <v>67.667156000000006</v>
      </c>
      <c r="D57" s="138">
        <f t="shared" si="9"/>
        <v>2.7191052657111799E-3</v>
      </c>
      <c r="E57" s="139">
        <f t="shared" si="8"/>
        <v>9.6423897270727865E-2</v>
      </c>
    </row>
    <row r="58" spans="1:5" ht="12" customHeight="1">
      <c r="A58" s="135" t="s">
        <v>60</v>
      </c>
      <c r="B58" s="136">
        <v>0</v>
      </c>
      <c r="C58" s="137">
        <v>1.4922599999999999</v>
      </c>
      <c r="D58" s="138">
        <f t="shared" si="9"/>
        <v>5.9964276078193168E-5</v>
      </c>
      <c r="E58" s="139" t="s">
        <v>159</v>
      </c>
    </row>
    <row r="59" spans="1:5" ht="12" customHeight="1" thickBot="1">
      <c r="A59" s="135" t="s">
        <v>68</v>
      </c>
      <c r="B59" s="136">
        <v>39.792158999999998</v>
      </c>
      <c r="C59" s="140">
        <v>0</v>
      </c>
      <c r="D59" s="141">
        <f t="shared" si="9"/>
        <v>0</v>
      </c>
      <c r="E59" s="139" t="s">
        <v>85</v>
      </c>
    </row>
    <row r="60" spans="1:5" ht="12" customHeight="1" thickBot="1"/>
    <row r="61" spans="1:5" ht="12" customHeight="1" thickBot="1">
      <c r="A61" s="130" t="s">
        <v>217</v>
      </c>
      <c r="B61" s="131">
        <f>SUM(B62:B77)</f>
        <v>334005.27805800008</v>
      </c>
      <c r="C61" s="132">
        <f>SUM(C62:C77)</f>
        <v>331285.94910000003</v>
      </c>
      <c r="D61" s="133">
        <v>1</v>
      </c>
      <c r="E61" s="134">
        <f>C61/B61-1</f>
        <v>-8.1415748092694695E-3</v>
      </c>
    </row>
    <row r="62" spans="1:5" ht="12" customHeight="1">
      <c r="A62" s="135" t="s">
        <v>65</v>
      </c>
      <c r="B62" s="136">
        <v>66323.269772</v>
      </c>
      <c r="C62" s="137">
        <v>68288.431484999994</v>
      </c>
      <c r="D62" s="138">
        <f t="shared" ref="D62:D77" si="10">C62/$C$61</f>
        <v>0.20613138489730168</v>
      </c>
      <c r="E62" s="139">
        <f t="shared" ref="E62:E77" si="11">C62/B62-1</f>
        <v>2.9630048695663547E-2</v>
      </c>
    </row>
    <row r="63" spans="1:5" ht="12" customHeight="1">
      <c r="A63" s="135" t="s">
        <v>57</v>
      </c>
      <c r="B63" s="136">
        <v>53864.621291000003</v>
      </c>
      <c r="C63" s="137">
        <v>63125.887197999997</v>
      </c>
      <c r="D63" s="138">
        <f t="shared" si="10"/>
        <v>0.19054803673229495</v>
      </c>
      <c r="E63" s="139">
        <f t="shared" si="11"/>
        <v>0.17193596993779314</v>
      </c>
    </row>
    <row r="64" spans="1:5" ht="12" customHeight="1">
      <c r="A64" s="135" t="s">
        <v>62</v>
      </c>
      <c r="B64" s="136">
        <v>54154.528904000006</v>
      </c>
      <c r="C64" s="137">
        <v>55085.513891999995</v>
      </c>
      <c r="D64" s="138">
        <f t="shared" si="10"/>
        <v>0.16627784559426698</v>
      </c>
      <c r="E64" s="139">
        <f t="shared" si="11"/>
        <v>1.7191267412746791E-2</v>
      </c>
    </row>
    <row r="65" spans="1:5" ht="12" customHeight="1">
      <c r="A65" s="135" t="s">
        <v>66</v>
      </c>
      <c r="B65" s="136">
        <v>61827.287899999996</v>
      </c>
      <c r="C65" s="137">
        <v>51016.375771999999</v>
      </c>
      <c r="D65" s="138">
        <f t="shared" si="10"/>
        <v>0.15399498804762315</v>
      </c>
      <c r="E65" s="139">
        <f t="shared" si="11"/>
        <v>-0.17485664494107622</v>
      </c>
    </row>
    <row r="66" spans="1:5" ht="12" customHeight="1">
      <c r="A66" s="135" t="s">
        <v>71</v>
      </c>
      <c r="B66" s="136">
        <v>22972.560766000002</v>
      </c>
      <c r="C66" s="137">
        <v>24425.204508999999</v>
      </c>
      <c r="D66" s="138">
        <f>C66/$C$61</f>
        <v>7.3728465017473918E-2</v>
      </c>
      <c r="E66" s="139">
        <f>C66/B66-1</f>
        <v>6.3233862249695294E-2</v>
      </c>
    </row>
    <row r="67" spans="1:5" ht="12" customHeight="1">
      <c r="A67" s="135" t="s">
        <v>58</v>
      </c>
      <c r="B67" s="136">
        <v>19313.702675</v>
      </c>
      <c r="C67" s="137">
        <v>19581.012918000004</v>
      </c>
      <c r="D67" s="138">
        <f t="shared" si="10"/>
        <v>5.9106077306313391E-2</v>
      </c>
      <c r="E67" s="139">
        <f t="shared" si="11"/>
        <v>1.3840445175021587E-2</v>
      </c>
    </row>
    <row r="68" spans="1:5" ht="12" customHeight="1">
      <c r="A68" s="135" t="s">
        <v>63</v>
      </c>
      <c r="B68" s="136">
        <v>9968.9382070000011</v>
      </c>
      <c r="C68" s="137">
        <v>11409.952862</v>
      </c>
      <c r="D68" s="138">
        <f t="shared" si="10"/>
        <v>3.4441402942072437E-2</v>
      </c>
      <c r="E68" s="139">
        <f t="shared" si="11"/>
        <v>0.14455046516269365</v>
      </c>
    </row>
    <row r="69" spans="1:5" ht="12" customHeight="1">
      <c r="A69" s="135" t="s">
        <v>67</v>
      </c>
      <c r="B69" s="136">
        <v>14445.505256999997</v>
      </c>
      <c r="C69" s="137">
        <v>9864.7328649999999</v>
      </c>
      <c r="D69" s="138">
        <f t="shared" si="10"/>
        <v>2.9777094053639715E-2</v>
      </c>
      <c r="E69" s="139">
        <f t="shared" si="11"/>
        <v>-0.31710710774759843</v>
      </c>
    </row>
    <row r="70" spans="1:5" ht="12" customHeight="1">
      <c r="A70" s="135" t="s">
        <v>59</v>
      </c>
      <c r="B70" s="136">
        <v>7676.5011420000001</v>
      </c>
      <c r="C70" s="137">
        <v>7076.4082539999999</v>
      </c>
      <c r="D70" s="138">
        <f t="shared" si="10"/>
        <v>2.1360423746387015E-2</v>
      </c>
      <c r="E70" s="139">
        <f t="shared" si="11"/>
        <v>-7.8172708750962938E-2</v>
      </c>
    </row>
    <row r="71" spans="1:5" ht="12" customHeight="1">
      <c r="A71" s="135" t="s">
        <v>69</v>
      </c>
      <c r="B71" s="136">
        <v>5854.9101890000002</v>
      </c>
      <c r="C71" s="137">
        <v>5913.0916980000002</v>
      </c>
      <c r="D71" s="138">
        <f t="shared" si="10"/>
        <v>1.7848905798945033E-2</v>
      </c>
      <c r="E71" s="139">
        <f t="shared" si="11"/>
        <v>9.9372163059494589E-3</v>
      </c>
    </row>
    <row r="72" spans="1:5" ht="12" customHeight="1">
      <c r="A72" s="135" t="s">
        <v>70</v>
      </c>
      <c r="B72" s="136">
        <v>5226.464669</v>
      </c>
      <c r="C72" s="137">
        <v>4870.543678</v>
      </c>
      <c r="D72" s="138">
        <f t="shared" si="10"/>
        <v>1.470193254869921E-2</v>
      </c>
      <c r="E72" s="139">
        <f t="shared" si="11"/>
        <v>-6.8099760266455589E-2</v>
      </c>
    </row>
    <row r="73" spans="1:5" ht="12" customHeight="1">
      <c r="A73" s="135" t="s">
        <v>61</v>
      </c>
      <c r="B73" s="136">
        <v>4940.067333</v>
      </c>
      <c r="C73" s="137">
        <v>4394.5617620000003</v>
      </c>
      <c r="D73" s="138">
        <f t="shared" si="10"/>
        <v>1.3265161936202382E-2</v>
      </c>
      <c r="E73" s="139">
        <f t="shared" si="11"/>
        <v>-0.11042472384049984</v>
      </c>
    </row>
    <row r="74" spans="1:5" ht="12" customHeight="1">
      <c r="A74" s="135" t="s">
        <v>60</v>
      </c>
      <c r="B74" s="112">
        <v>2859.623083</v>
      </c>
      <c r="C74" s="137">
        <v>3073.02774</v>
      </c>
      <c r="D74" s="138">
        <f t="shared" si="10"/>
        <v>9.2760581858314615E-3</v>
      </c>
      <c r="E74" s="139">
        <f t="shared" si="11"/>
        <v>7.4626847946730024E-2</v>
      </c>
    </row>
    <row r="75" spans="1:5" ht="12" customHeight="1">
      <c r="A75" s="135" t="s">
        <v>64</v>
      </c>
      <c r="B75" s="112">
        <v>4453.128968</v>
      </c>
      <c r="C75" s="137">
        <v>3064.0313599999995</v>
      </c>
      <c r="D75" s="138">
        <f t="shared" si="10"/>
        <v>9.2489022499264197E-3</v>
      </c>
      <c r="E75" s="139">
        <f t="shared" si="11"/>
        <v>-0.31193743050830058</v>
      </c>
    </row>
    <row r="76" spans="1:5" ht="12" customHeight="1">
      <c r="A76" s="135" t="s">
        <v>218</v>
      </c>
      <c r="B76" s="112">
        <v>36.812887000000003</v>
      </c>
      <c r="C76" s="137">
        <v>69.635486999999998</v>
      </c>
      <c r="D76" s="138">
        <f t="shared" si="10"/>
        <v>2.101975263037197E-4</v>
      </c>
      <c r="E76" s="139">
        <f t="shared" si="11"/>
        <v>0.8916062464755885</v>
      </c>
    </row>
    <row r="77" spans="1:5" ht="12" customHeight="1" thickBot="1">
      <c r="A77" s="113" t="s">
        <v>68</v>
      </c>
      <c r="B77" s="112">
        <v>87.355014999999995</v>
      </c>
      <c r="C77" s="140">
        <v>27.53762</v>
      </c>
      <c r="D77" s="141">
        <f t="shared" si="10"/>
        <v>8.3123416718430322E-5</v>
      </c>
      <c r="E77" s="139">
        <f t="shared" si="11"/>
        <v>-0.68476200250208874</v>
      </c>
    </row>
    <row r="78" spans="1:5" ht="12" customHeight="1" thickBot="1"/>
    <row r="79" spans="1:5" ht="12" customHeight="1" thickBot="1">
      <c r="A79" s="130" t="s">
        <v>55</v>
      </c>
      <c r="B79" s="131">
        <f>SUM(B80:B91)</f>
        <v>102351.43141900002</v>
      </c>
      <c r="C79" s="132">
        <f>SUM(C80:C91)</f>
        <v>113954.61106400001</v>
      </c>
      <c r="D79" s="133">
        <v>1</v>
      </c>
      <c r="E79" s="134">
        <f t="shared" ref="E79" si="12">C79/B79-1</f>
        <v>0.11336607103714669</v>
      </c>
    </row>
    <row r="80" spans="1:5" ht="12" customHeight="1">
      <c r="A80" s="135" t="s">
        <v>57</v>
      </c>
      <c r="B80" s="136">
        <v>19189.079830999999</v>
      </c>
      <c r="C80" s="146">
        <v>32438.940251</v>
      </c>
      <c r="D80" s="147">
        <f t="shared" ref="D80:D91" si="13">C80/$C$79</f>
        <v>0.28466544660295851</v>
      </c>
      <c r="E80" s="139">
        <f t="shared" ref="E80:E89" si="14">C80/B80-1</f>
        <v>0.69048961892350991</v>
      </c>
    </row>
    <row r="81" spans="1:5" ht="12" customHeight="1">
      <c r="A81" s="135" t="s">
        <v>62</v>
      </c>
      <c r="B81" s="136">
        <v>19916.096785999998</v>
      </c>
      <c r="C81" s="137">
        <v>23725.838721</v>
      </c>
      <c r="D81" s="138">
        <f t="shared" si="13"/>
        <v>0.20820428852742889</v>
      </c>
      <c r="E81" s="139">
        <f t="shared" si="14"/>
        <v>0.19128958730899814</v>
      </c>
    </row>
    <row r="82" spans="1:5" ht="12" customHeight="1">
      <c r="A82" s="135" t="s">
        <v>66</v>
      </c>
      <c r="B82" s="136">
        <v>27337.527347000003</v>
      </c>
      <c r="C82" s="137">
        <v>20733.503221999999</v>
      </c>
      <c r="D82" s="138">
        <f t="shared" si="13"/>
        <v>0.18194527653080664</v>
      </c>
      <c r="E82" s="139">
        <f t="shared" si="14"/>
        <v>-0.24157357178555228</v>
      </c>
    </row>
    <row r="83" spans="1:5" ht="12" customHeight="1">
      <c r="A83" s="135" t="s">
        <v>63</v>
      </c>
      <c r="B83" s="136">
        <v>14769.694576</v>
      </c>
      <c r="C83" s="137">
        <v>15942.522254</v>
      </c>
      <c r="D83" s="138">
        <f t="shared" si="13"/>
        <v>0.13990238837326421</v>
      </c>
      <c r="E83" s="139">
        <f t="shared" si="14"/>
        <v>7.9407713677829506E-2</v>
      </c>
    </row>
    <row r="84" spans="1:5" ht="12" customHeight="1">
      <c r="A84" s="135" t="s">
        <v>65</v>
      </c>
      <c r="B84" s="136">
        <v>10994.831852000001</v>
      </c>
      <c r="C84" s="137">
        <v>10374.320882</v>
      </c>
      <c r="D84" s="138">
        <f t="shared" si="13"/>
        <v>9.1039061825883449E-2</v>
      </c>
      <c r="E84" s="139">
        <f t="shared" si="14"/>
        <v>-5.6436603883771808E-2</v>
      </c>
    </row>
    <row r="85" spans="1:5" ht="12" customHeight="1">
      <c r="A85" s="135" t="s">
        <v>69</v>
      </c>
      <c r="B85" s="136">
        <v>2680.9628600000001</v>
      </c>
      <c r="C85" s="137">
        <v>4125.1509400000004</v>
      </c>
      <c r="D85" s="138">
        <f t="shared" si="13"/>
        <v>3.6199947518430857E-2</v>
      </c>
      <c r="E85" s="139">
        <f t="shared" si="14"/>
        <v>0.53868261345477952</v>
      </c>
    </row>
    <row r="86" spans="1:5" ht="12" customHeight="1">
      <c r="A86" s="135" t="s">
        <v>71</v>
      </c>
      <c r="B86" s="136">
        <v>4313.6454990000002</v>
      </c>
      <c r="C86" s="137">
        <v>3714.1174230000001</v>
      </c>
      <c r="D86" s="138">
        <f t="shared" si="13"/>
        <v>3.2592954232576431E-2</v>
      </c>
      <c r="E86" s="139">
        <f t="shared" si="14"/>
        <v>-0.13898408576666399</v>
      </c>
    </row>
    <row r="87" spans="1:5" ht="12" customHeight="1">
      <c r="A87" s="135" t="s">
        <v>58</v>
      </c>
      <c r="B87" s="136">
        <v>1976.6198939999999</v>
      </c>
      <c r="C87" s="137">
        <v>1930.7711239999999</v>
      </c>
      <c r="D87" s="138">
        <f t="shared" si="13"/>
        <v>1.6943334771382147E-2</v>
      </c>
      <c r="E87" s="139">
        <f t="shared" si="14"/>
        <v>-2.3195542116708046E-2</v>
      </c>
    </row>
    <row r="88" spans="1:5" ht="12" customHeight="1">
      <c r="A88" s="135" t="s">
        <v>67</v>
      </c>
      <c r="B88" s="136">
        <v>1005.0204569999999</v>
      </c>
      <c r="C88" s="137">
        <v>766.64856999999995</v>
      </c>
      <c r="D88" s="138">
        <f t="shared" si="13"/>
        <v>6.7276660667064123E-3</v>
      </c>
      <c r="E88" s="139">
        <f t="shared" si="14"/>
        <v>-0.23718112933894231</v>
      </c>
    </row>
    <row r="89" spans="1:5" ht="12" customHeight="1">
      <c r="A89" s="135" t="s">
        <v>70</v>
      </c>
      <c r="B89" s="136">
        <v>129.80179000000001</v>
      </c>
      <c r="C89" s="137">
        <v>201.11263700000001</v>
      </c>
      <c r="D89" s="138">
        <f t="shared" si="13"/>
        <v>1.7648486105318693E-3</v>
      </c>
      <c r="E89" s="139">
        <f t="shared" si="14"/>
        <v>0.54938261637223951</v>
      </c>
    </row>
    <row r="90" spans="1:5" ht="12" customHeight="1">
      <c r="A90" s="135" t="s">
        <v>60</v>
      </c>
      <c r="B90" s="136">
        <v>0</v>
      </c>
      <c r="C90" s="137">
        <v>1.6850400000000001</v>
      </c>
      <c r="D90" s="138">
        <f t="shared" si="13"/>
        <v>1.4786940030479642E-5</v>
      </c>
      <c r="E90" s="139" t="s">
        <v>159</v>
      </c>
    </row>
    <row r="91" spans="1:5" ht="12" customHeight="1" thickBot="1">
      <c r="A91" s="135" t="s">
        <v>68</v>
      </c>
      <c r="B91" s="136">
        <v>38.150526999999997</v>
      </c>
      <c r="C91" s="140">
        <v>0</v>
      </c>
      <c r="D91" s="141">
        <f t="shared" si="13"/>
        <v>0</v>
      </c>
      <c r="E91" s="139" t="s">
        <v>85</v>
      </c>
    </row>
    <row r="93" spans="1:5" ht="12" customHeight="1" thickBot="1"/>
    <row r="94" spans="1:5" ht="12" customHeight="1" thickBot="1">
      <c r="A94" s="130" t="s">
        <v>363</v>
      </c>
      <c r="B94" s="131">
        <f>'02.2 PRODUCCION EMPRESAS'!B88</f>
        <v>696399.17099999997</v>
      </c>
      <c r="C94" s="131">
        <f>SUM(C95)</f>
        <v>741372.93660000002</v>
      </c>
      <c r="D94" s="271">
        <v>1</v>
      </c>
      <c r="E94" s="134">
        <f t="shared" ref="E94:E95" si="15">C94/B94-1</f>
        <v>6.4580441035591241E-2</v>
      </c>
    </row>
    <row r="95" spans="1:5" ht="12" customHeight="1">
      <c r="A95" s="135" t="s">
        <v>63</v>
      </c>
      <c r="B95" s="136">
        <f>'02.1 PRODUCCION'!G31</f>
        <v>696399.17099999997</v>
      </c>
      <c r="C95" s="146">
        <f>'02.1 PRODUCCION'!G30</f>
        <v>741372.93660000002</v>
      </c>
      <c r="D95" s="272">
        <v>1</v>
      </c>
      <c r="E95" s="139">
        <f t="shared" si="15"/>
        <v>6.4580441035591241E-2</v>
      </c>
    </row>
    <row r="96" spans="1:5" ht="12" customHeight="1" thickBot="1">
      <c r="D96" s="273"/>
    </row>
    <row r="97" spans="1:5" ht="12" customHeight="1" thickBot="1">
      <c r="A97" s="130" t="s">
        <v>364</v>
      </c>
      <c r="B97" s="131">
        <f>'02.2 PRODUCCION EMPRESAS'!B91</f>
        <v>1189.1841999999999</v>
      </c>
      <c r="C97" s="132">
        <f>SUM(C98:C99)</f>
        <v>1404.1405</v>
      </c>
      <c r="D97" s="271">
        <v>1</v>
      </c>
      <c r="E97" s="134">
        <f t="shared" ref="E97:E98" si="16">C97/B97-1</f>
        <v>0.18075946518630182</v>
      </c>
    </row>
    <row r="98" spans="1:5" ht="12" customHeight="1">
      <c r="A98" s="135" t="s">
        <v>68</v>
      </c>
      <c r="B98" s="136">
        <f>'02.1 PRODUCCION'!H31</f>
        <v>1189.1841999999999</v>
      </c>
      <c r="C98" s="146">
        <f>'02.1 PRODUCCION'!H30</f>
        <v>1404.1405</v>
      </c>
      <c r="D98" s="272">
        <v>1</v>
      </c>
      <c r="E98" s="139">
        <f t="shared" si="16"/>
        <v>0.18075946518630182</v>
      </c>
    </row>
    <row r="100" spans="1:5" ht="12" customHeight="1" thickBot="1"/>
    <row r="101" spans="1:5" ht="12" customHeight="1" thickBot="1">
      <c r="A101" s="130" t="s">
        <v>382</v>
      </c>
      <c r="B101" s="131">
        <f>SUM(B102:B107)</f>
        <v>1982.5803590000003</v>
      </c>
      <c r="C101" s="132">
        <f>SUM(C102:C107)</f>
        <v>1915.4159309999998</v>
      </c>
      <c r="D101" s="133">
        <v>1</v>
      </c>
      <c r="E101" s="134">
        <f t="shared" ref="E101:E107" si="17">C101/B101-1</f>
        <v>-3.387727901928661E-2</v>
      </c>
    </row>
    <row r="102" spans="1:5" ht="12" customHeight="1">
      <c r="A102" s="135" t="s">
        <v>58</v>
      </c>
      <c r="B102" s="136">
        <v>635.46604400000001</v>
      </c>
      <c r="C102" s="146">
        <v>1061.5479419999999</v>
      </c>
      <c r="D102" s="147">
        <f>C102/$C$101</f>
        <v>0.55421275599696374</v>
      </c>
      <c r="E102" s="139">
        <f t="shared" si="17"/>
        <v>0.67050301431999082</v>
      </c>
    </row>
    <row r="103" spans="1:5" ht="12" customHeight="1">
      <c r="A103" s="135" t="s">
        <v>61</v>
      </c>
      <c r="B103" s="136">
        <v>702.78912000000003</v>
      </c>
      <c r="C103" s="137">
        <v>368.19040200000001</v>
      </c>
      <c r="D103" s="138">
        <f t="shared" ref="D103:D107" si="18">C103/$C$101</f>
        <v>0.19222477794041071</v>
      </c>
      <c r="E103" s="139">
        <f t="shared" si="17"/>
        <v>-0.47610116388825141</v>
      </c>
    </row>
    <row r="104" spans="1:5" ht="12" customHeight="1">
      <c r="A104" s="135" t="s">
        <v>59</v>
      </c>
      <c r="B104" s="136">
        <v>347.54598299999998</v>
      </c>
      <c r="C104" s="137">
        <v>309.81947400000001</v>
      </c>
      <c r="D104" s="138">
        <f t="shared" si="18"/>
        <v>0.16175049449351167</v>
      </c>
      <c r="E104" s="139">
        <f t="shared" si="17"/>
        <v>-0.10855112947744805</v>
      </c>
    </row>
    <row r="105" spans="1:5" ht="12" customHeight="1">
      <c r="A105" s="135" t="s">
        <v>66</v>
      </c>
      <c r="B105" s="136">
        <v>105.8167</v>
      </c>
      <c r="C105" s="137">
        <v>108.40031999999999</v>
      </c>
      <c r="D105" s="138">
        <f t="shared" si="18"/>
        <v>5.6593619299911739E-2</v>
      </c>
      <c r="E105" s="139">
        <f t="shared" si="17"/>
        <v>2.4415994828793419E-2</v>
      </c>
    </row>
    <row r="106" spans="1:5" ht="12" customHeight="1">
      <c r="A106" s="135" t="s">
        <v>60</v>
      </c>
      <c r="B106" s="136">
        <v>0</v>
      </c>
      <c r="C106" s="137">
        <v>55.302467999999998</v>
      </c>
      <c r="D106" s="138">
        <f t="shared" si="18"/>
        <v>2.8872302409601293E-2</v>
      </c>
      <c r="E106" s="139" t="s">
        <v>159</v>
      </c>
    </row>
    <row r="107" spans="1:5" ht="12" customHeight="1">
      <c r="A107" s="135" t="s">
        <v>57</v>
      </c>
      <c r="B107" s="136">
        <v>190.962512</v>
      </c>
      <c r="C107" s="137">
        <v>12.155324999999999</v>
      </c>
      <c r="D107" s="138">
        <f t="shared" si="18"/>
        <v>6.3460498596009645E-3</v>
      </c>
      <c r="E107" s="139">
        <f t="shared" si="17"/>
        <v>-0.93634706166831316</v>
      </c>
    </row>
    <row r="108" spans="1:5" ht="12" customHeight="1">
      <c r="D108" s="129"/>
    </row>
    <row r="114" spans="1:5" ht="12" customHeight="1">
      <c r="A114" s="148" t="s">
        <v>7</v>
      </c>
      <c r="B114" s="149"/>
      <c r="C114" s="149"/>
      <c r="D114" s="149"/>
      <c r="E114" s="149"/>
    </row>
  </sheetData>
  <sortState ref="A78:C89">
    <sortCondition descending="1" ref="C78:C89"/>
  </sortState>
  <mergeCells count="1"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A88"/>
  <sheetViews>
    <sheetView zoomScale="70" zoomScaleNormal="70" workbookViewId="0">
      <pane xSplit="3" ySplit="5" topLeftCell="D73" activePane="bottomRight" state="frozen"/>
      <selection activeCell="B24" sqref="B24"/>
      <selection pane="topRight" activeCell="B24" sqref="B24"/>
      <selection pane="bottomLeft" activeCell="B24" sqref="B24"/>
      <selection pane="bottomRight" activeCell="B24" sqref="B24"/>
    </sheetView>
  </sheetViews>
  <sheetFormatPr baseColWidth="10" defaultColWidth="11.5546875" defaultRowHeight="12"/>
  <cols>
    <col min="1" max="1" width="11" style="12" customWidth="1"/>
    <col min="2" max="2" width="7" style="12" customWidth="1"/>
    <col min="3" max="4" width="11.5546875" style="12" customWidth="1"/>
    <col min="5" max="12" width="7.5546875" style="12" customWidth="1"/>
    <col min="13" max="21" width="7" style="10" customWidth="1"/>
    <col min="22" max="22" width="9.21875" style="10" customWidth="1"/>
    <col min="23" max="23" width="7" style="10" customWidth="1"/>
    <col min="24" max="24" width="8.109375" style="10" customWidth="1"/>
    <col min="25" max="26" width="8.33203125" style="10" customWidth="1"/>
    <col min="27" max="27" width="8.33203125" style="177" customWidth="1"/>
    <col min="28" max="16384" width="11.5546875" style="10"/>
  </cols>
  <sheetData>
    <row r="1" spans="1:27" ht="14.4">
      <c r="A1" s="1" t="s">
        <v>229</v>
      </c>
    </row>
    <row r="2" spans="1:27" ht="14.4">
      <c r="A2" s="15" t="s">
        <v>151</v>
      </c>
    </row>
    <row r="3" spans="1:27" s="70" customFormat="1" ht="14.4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AA3" s="178"/>
    </row>
    <row r="4" spans="1:27" ht="15" customHeight="1">
      <c r="F4" s="328" t="s">
        <v>213</v>
      </c>
      <c r="G4" s="328"/>
      <c r="H4" s="328"/>
      <c r="I4" s="328"/>
      <c r="J4" s="328"/>
      <c r="K4" s="328"/>
      <c r="L4" s="328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328" t="s">
        <v>417</v>
      </c>
      <c r="Z4" s="328"/>
    </row>
    <row r="5" spans="1:27" ht="12.6" thickBot="1">
      <c r="A5" s="199" t="s">
        <v>227</v>
      </c>
      <c r="B5" s="200"/>
      <c r="C5" s="201" t="s">
        <v>228</v>
      </c>
      <c r="D5" s="201">
        <v>2007</v>
      </c>
      <c r="E5" s="201">
        <v>2008</v>
      </c>
      <c r="F5" s="201">
        <v>2009</v>
      </c>
      <c r="G5" s="201">
        <v>2010</v>
      </c>
      <c r="H5" s="201">
        <v>2011</v>
      </c>
      <c r="I5" s="201">
        <v>2012</v>
      </c>
      <c r="J5" s="201">
        <v>2013</v>
      </c>
      <c r="K5" s="201">
        <v>2014</v>
      </c>
      <c r="L5" s="201">
        <v>2015</v>
      </c>
      <c r="M5" s="201" t="s">
        <v>216</v>
      </c>
      <c r="N5" s="201" t="s">
        <v>219</v>
      </c>
      <c r="O5" s="201" t="s">
        <v>230</v>
      </c>
      <c r="P5" s="201" t="s">
        <v>252</v>
      </c>
      <c r="Q5" s="201" t="s">
        <v>253</v>
      </c>
      <c r="R5" s="201" t="s">
        <v>279</v>
      </c>
      <c r="S5" s="201" t="s">
        <v>281</v>
      </c>
      <c r="T5" s="201" t="s">
        <v>287</v>
      </c>
      <c r="U5" s="201" t="s">
        <v>288</v>
      </c>
      <c r="V5" s="201" t="s">
        <v>290</v>
      </c>
      <c r="W5" s="201" t="s">
        <v>295</v>
      </c>
      <c r="X5" s="201" t="s">
        <v>296</v>
      </c>
      <c r="Y5" s="201">
        <v>2015</v>
      </c>
      <c r="Z5" s="201">
        <v>2016</v>
      </c>
      <c r="AA5" s="202" t="s">
        <v>220</v>
      </c>
    </row>
    <row r="6" spans="1:27" ht="12.6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  <c r="Y6" s="11"/>
    </row>
    <row r="7" spans="1:27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19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98"/>
      <c r="Y7" s="32"/>
      <c r="Z7" s="105"/>
      <c r="AA7" s="238"/>
    </row>
    <row r="8" spans="1:27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15">
        <v>613.30231629750585</v>
      </c>
      <c r="N8" s="217">
        <v>591.33148595522539</v>
      </c>
      <c r="O8" s="217">
        <v>721.27246811982172</v>
      </c>
      <c r="P8" s="217">
        <v>873.27612619983597</v>
      </c>
      <c r="Q8" s="217">
        <v>829.01296239644228</v>
      </c>
      <c r="R8" s="217">
        <v>648.92484193303926</v>
      </c>
      <c r="S8" s="217">
        <v>1012.2155078829949</v>
      </c>
      <c r="T8" s="217">
        <v>839.1512340772731</v>
      </c>
      <c r="U8" s="217">
        <v>771.44362921329548</v>
      </c>
      <c r="V8" s="217">
        <v>1126.3918826103882</v>
      </c>
      <c r="W8" s="217">
        <v>922.85939871093603</v>
      </c>
      <c r="X8" s="216">
        <v>1220.0299700095961</v>
      </c>
      <c r="Y8" s="231">
        <v>8174.9932293081592</v>
      </c>
      <c r="Z8" s="218">
        <v>10168.367285688868</v>
      </c>
      <c r="AA8" s="239">
        <f>Z8/Y8-1</f>
        <v>0.24383800701317604</v>
      </c>
    </row>
    <row r="9" spans="1:27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15">
        <v>160.13888400000002</v>
      </c>
      <c r="N9" s="217">
        <v>160.47769199999999</v>
      </c>
      <c r="O9" s="217">
        <v>175.10828600000002</v>
      </c>
      <c r="P9" s="217">
        <v>212.33158899999998</v>
      </c>
      <c r="Q9" s="217">
        <v>208.52819299999999</v>
      </c>
      <c r="R9" s="217">
        <v>172.146207</v>
      </c>
      <c r="S9" s="217">
        <v>244.47029599999999</v>
      </c>
      <c r="T9" s="217">
        <v>215.415753</v>
      </c>
      <c r="U9" s="217">
        <v>192.10266300000001</v>
      </c>
      <c r="V9" s="217">
        <v>283.10727700000001</v>
      </c>
      <c r="W9" s="217">
        <v>210.35643199999998</v>
      </c>
      <c r="X9" s="216">
        <v>258.26206200000001</v>
      </c>
      <c r="Y9" s="231">
        <v>1751.5973160000001</v>
      </c>
      <c r="Z9" s="218">
        <v>2492.4748870000003</v>
      </c>
      <c r="AA9" s="239">
        <f t="shared" ref="AA9:AA42" si="0">Z9/Y9-1</f>
        <v>0.42297254296546338</v>
      </c>
    </row>
    <row r="10" spans="1:27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15">
        <v>173.71749085991837</v>
      </c>
      <c r="N10" s="217">
        <v>167.14064542382152</v>
      </c>
      <c r="O10" s="217">
        <v>186.83506971807111</v>
      </c>
      <c r="P10" s="217">
        <v>186.55320652613906</v>
      </c>
      <c r="Q10" s="217">
        <v>180.32763290387462</v>
      </c>
      <c r="R10" s="217">
        <v>170.9868385332955</v>
      </c>
      <c r="S10" s="217">
        <v>187.80736910933399</v>
      </c>
      <c r="T10" s="217">
        <v>176.69673259853707</v>
      </c>
      <c r="U10" s="217">
        <v>182.15309388827157</v>
      </c>
      <c r="V10" s="217">
        <v>180.46966824593764</v>
      </c>
      <c r="W10" s="217">
        <v>198.99652121788623</v>
      </c>
      <c r="X10" s="216">
        <v>214.27703367739764</v>
      </c>
      <c r="Y10" s="231">
        <v>211.69903149222691</v>
      </c>
      <c r="Z10" s="218">
        <v>185.04875777093758</v>
      </c>
      <c r="AA10" s="239">
        <f t="shared" si="0"/>
        <v>-0.12588755618500724</v>
      </c>
    </row>
    <row r="11" spans="1:27">
      <c r="D11" s="94"/>
      <c r="E11" s="25"/>
      <c r="F11" s="25"/>
      <c r="G11" s="25"/>
      <c r="H11" s="25"/>
      <c r="I11" s="25"/>
      <c r="J11" s="25"/>
      <c r="K11" s="25"/>
      <c r="L11" s="25"/>
      <c r="M11" s="215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6"/>
      <c r="Y11" s="219"/>
      <c r="Z11" s="218"/>
      <c r="AA11" s="239"/>
    </row>
    <row r="12" spans="1:27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15">
        <v>528.39259302868243</v>
      </c>
      <c r="N12" s="217">
        <v>488.89429661788796</v>
      </c>
      <c r="O12" s="217">
        <v>615.12750050532361</v>
      </c>
      <c r="P12" s="217">
        <v>584.22283079471185</v>
      </c>
      <c r="Q12" s="217">
        <v>535.27467589358412</v>
      </c>
      <c r="R12" s="217">
        <v>675.73783437721397</v>
      </c>
      <c r="S12" s="217">
        <v>653.79101953252575</v>
      </c>
      <c r="T12" s="217">
        <v>625.87453617077017</v>
      </c>
      <c r="U12" s="217">
        <v>700.33254532112346</v>
      </c>
      <c r="V12" s="217">
        <v>586.02803485964671</v>
      </c>
      <c r="W12" s="217">
        <v>580.86701602932374</v>
      </c>
      <c r="X12" s="216">
        <v>619.42230914002005</v>
      </c>
      <c r="Y12" s="231">
        <v>6536.8565620916115</v>
      </c>
      <c r="Z12" s="218">
        <v>7266.6062404091153</v>
      </c>
      <c r="AA12" s="239">
        <f t="shared" si="0"/>
        <v>0.11163617732557451</v>
      </c>
    </row>
    <row r="13" spans="1:27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15">
        <v>481.58408100000003</v>
      </c>
      <c r="N13" s="217">
        <v>407.59125399999999</v>
      </c>
      <c r="O13" s="217">
        <v>493.54771299999999</v>
      </c>
      <c r="P13" s="217">
        <v>470.289581</v>
      </c>
      <c r="Q13" s="217">
        <v>425.241353</v>
      </c>
      <c r="R13" s="217">
        <v>529.40718200000003</v>
      </c>
      <c r="S13" s="217">
        <v>488.87904099999997</v>
      </c>
      <c r="T13" s="217">
        <v>473.34088800000001</v>
      </c>
      <c r="U13" s="217">
        <v>526.881483</v>
      </c>
      <c r="V13" s="217">
        <v>471.12586399999998</v>
      </c>
      <c r="W13" s="217">
        <v>469.97004700000002</v>
      </c>
      <c r="X13" s="216">
        <v>539.11074199999996</v>
      </c>
      <c r="Y13" s="231">
        <v>5641.7128549999998</v>
      </c>
      <c r="Z13" s="218">
        <v>5810.3506559999996</v>
      </c>
      <c r="AA13" s="239">
        <f t="shared" si="0"/>
        <v>2.9891241425118453E-2</v>
      </c>
    </row>
    <row r="14" spans="1:27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15">
        <v>1097.1969670000001</v>
      </c>
      <c r="N14" s="217">
        <v>1199.472</v>
      </c>
      <c r="O14" s="217">
        <v>1246.3384679999999</v>
      </c>
      <c r="P14" s="217">
        <v>1242.2619050000001</v>
      </c>
      <c r="Q14" s="217">
        <v>1258.7549919999999</v>
      </c>
      <c r="R14" s="217">
        <v>1276.404736</v>
      </c>
      <c r="S14" s="217">
        <v>1337.3267510000001</v>
      </c>
      <c r="T14" s="217">
        <v>1322.249043</v>
      </c>
      <c r="U14" s="217">
        <v>1329.2031850000001</v>
      </c>
      <c r="V14" s="217">
        <v>1243.8884800000001</v>
      </c>
      <c r="W14" s="217">
        <v>1235.966036</v>
      </c>
      <c r="X14" s="216">
        <v>1148.9704449999999</v>
      </c>
      <c r="Y14" s="231">
        <v>1158.6652369764417</v>
      </c>
      <c r="Z14" s="218">
        <v>1250.6312735024569</v>
      </c>
      <c r="AA14" s="239">
        <f t="shared" si="0"/>
        <v>7.9372396436094173E-2</v>
      </c>
    </row>
    <row r="15" spans="1:27">
      <c r="D15" s="94"/>
      <c r="E15" s="25"/>
      <c r="F15" s="25"/>
      <c r="G15" s="25"/>
      <c r="H15" s="25"/>
      <c r="I15" s="25"/>
      <c r="J15" s="25"/>
      <c r="K15" s="25"/>
      <c r="L15" s="25"/>
      <c r="M15" s="215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6"/>
      <c r="Y15" s="219"/>
      <c r="Z15" s="218"/>
      <c r="AA15" s="239"/>
    </row>
    <row r="16" spans="1:27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15">
        <v>105.44745989327956</v>
      </c>
      <c r="N16" s="217">
        <v>88.068983713076278</v>
      </c>
      <c r="O16" s="217">
        <v>106.27042695686937</v>
      </c>
      <c r="P16" s="217">
        <v>92.019526244301034</v>
      </c>
      <c r="Q16" s="217">
        <v>108.79486153882462</v>
      </c>
      <c r="R16" s="217">
        <v>102.7404331479174</v>
      </c>
      <c r="S16" s="217">
        <v>88.746412244561938</v>
      </c>
      <c r="T16" s="217">
        <v>172.00777691535961</v>
      </c>
      <c r="U16" s="217">
        <v>120.37950610996177</v>
      </c>
      <c r="V16" s="217">
        <v>137.8890146066579</v>
      </c>
      <c r="W16" s="217">
        <v>168.0115845962618</v>
      </c>
      <c r="X16" s="216">
        <v>173.91341522565969</v>
      </c>
      <c r="Y16" s="231">
        <v>1506.7224184186537</v>
      </c>
      <c r="Z16" s="218">
        <v>1465.5124362924942</v>
      </c>
      <c r="AA16" s="239">
        <f t="shared" si="0"/>
        <v>-2.7350745978420132E-2</v>
      </c>
    </row>
    <row r="17" spans="1:27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15">
        <v>101.09020099999999</v>
      </c>
      <c r="N17" s="217">
        <v>85.013333000000003</v>
      </c>
      <c r="O17" s="217">
        <v>89.247526999999991</v>
      </c>
      <c r="P17" s="217">
        <v>80.392409999999998</v>
      </c>
      <c r="Q17" s="217">
        <v>88.589920000000006</v>
      </c>
      <c r="R17" s="217">
        <v>80.215418999999997</v>
      </c>
      <c r="S17" s="217">
        <v>68.240196999999995</v>
      </c>
      <c r="T17" s="217">
        <v>122.477575</v>
      </c>
      <c r="U17" s="217">
        <v>83.650807999999998</v>
      </c>
      <c r="V17" s="217">
        <v>94.464577000000006</v>
      </c>
      <c r="W17" s="217">
        <v>107.297652</v>
      </c>
      <c r="X17" s="216">
        <v>111.672894</v>
      </c>
      <c r="Y17" s="231">
        <v>1217.306257</v>
      </c>
      <c r="Z17" s="218">
        <v>1113.5895599999999</v>
      </c>
      <c r="AA17" s="239">
        <f t="shared" si="0"/>
        <v>-8.5201810475866169E-2</v>
      </c>
    </row>
    <row r="18" spans="1:27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15">
        <v>47.314341815852778</v>
      </c>
      <c r="N18" s="217">
        <v>46.989592851165675</v>
      </c>
      <c r="O18" s="217">
        <v>54.010969765333968</v>
      </c>
      <c r="P18" s="217">
        <v>51.919521998942074</v>
      </c>
      <c r="Q18" s="217">
        <v>55.704440289840321</v>
      </c>
      <c r="R18" s="217">
        <v>58.096407333346242</v>
      </c>
      <c r="S18" s="217">
        <v>58.989711678305781</v>
      </c>
      <c r="T18" s="217">
        <v>63.702612653352467</v>
      </c>
      <c r="U18" s="217">
        <v>65.275191933408507</v>
      </c>
      <c r="V18" s="217">
        <v>66.210432437969388</v>
      </c>
      <c r="W18" s="217">
        <v>71.025573648595667</v>
      </c>
      <c r="X18" s="216">
        <v>70.640058980652071</v>
      </c>
      <c r="Y18" s="231">
        <v>56.143455171827711</v>
      </c>
      <c r="Z18" s="218">
        <v>59.693919835454139</v>
      </c>
      <c r="AA18" s="239">
        <f t="shared" si="0"/>
        <v>6.3239154996075575E-2</v>
      </c>
    </row>
    <row r="19" spans="1:27">
      <c r="D19" s="94"/>
      <c r="E19" s="25"/>
      <c r="F19" s="25"/>
      <c r="G19" s="25"/>
      <c r="H19" s="25"/>
      <c r="I19" s="25"/>
      <c r="J19" s="25"/>
      <c r="K19" s="25"/>
      <c r="L19" s="25"/>
      <c r="M19" s="215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6"/>
      <c r="Y19" s="219"/>
      <c r="Z19" s="218"/>
      <c r="AA19" s="239"/>
    </row>
    <row r="20" spans="1:27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11">
        <v>6.7234949642700004</v>
      </c>
      <c r="N20" s="213">
        <v>12.162060612576001</v>
      </c>
      <c r="O20" s="213">
        <v>7.4895366294089998</v>
      </c>
      <c r="P20" s="213">
        <v>9.903539763205</v>
      </c>
      <c r="Q20" s="213">
        <v>8.4532663662039997</v>
      </c>
      <c r="R20" s="213">
        <v>10.578701108045001</v>
      </c>
      <c r="S20" s="213">
        <v>12.005382757759</v>
      </c>
      <c r="T20" s="213">
        <v>6.1483099028520005</v>
      </c>
      <c r="U20" s="213">
        <v>17.083323785120001</v>
      </c>
      <c r="V20" s="213">
        <v>8.2990707394560008</v>
      </c>
      <c r="W20" s="213">
        <v>9.1209253997610009</v>
      </c>
      <c r="X20" s="212">
        <v>9.8777687378440007</v>
      </c>
      <c r="Y20" s="231">
        <v>137.79635297098301</v>
      </c>
      <c r="Z20" s="218">
        <v>119.93616545629101</v>
      </c>
      <c r="AA20" s="239">
        <f t="shared" si="0"/>
        <v>-0.12961291884447024</v>
      </c>
    </row>
    <row r="21" spans="1:27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7">
        <v>8.9059539999999995</v>
      </c>
      <c r="M21" s="213">
        <v>0.47999000000000003</v>
      </c>
      <c r="N21" s="213">
        <v>0.83609100000000003</v>
      </c>
      <c r="O21" s="213">
        <v>0.49635899999999999</v>
      </c>
      <c r="P21" s="213">
        <v>0.62938700000000003</v>
      </c>
      <c r="Q21" s="213">
        <v>0.50942799999999999</v>
      </c>
      <c r="R21" s="213">
        <v>0.64150099999999999</v>
      </c>
      <c r="S21" s="213">
        <v>0.63417100000000004</v>
      </c>
      <c r="T21" s="213">
        <v>0.314054</v>
      </c>
      <c r="U21" s="213">
        <v>0.90884600000000004</v>
      </c>
      <c r="V21" s="213">
        <v>0.44889600000000002</v>
      </c>
      <c r="W21" s="213">
        <v>0.51993900000000004</v>
      </c>
      <c r="X21" s="212">
        <v>0.58191700000000002</v>
      </c>
      <c r="Y21" s="230">
        <v>8.9059539999999995</v>
      </c>
      <c r="Z21" s="214">
        <v>7.1238969999999986</v>
      </c>
      <c r="AA21" s="239">
        <f t="shared" si="0"/>
        <v>-0.20009726077633017</v>
      </c>
    </row>
    <row r="22" spans="1:27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7">
        <v>15.475446250000003</v>
      </c>
      <c r="M22" s="213">
        <v>14.007573000000001</v>
      </c>
      <c r="N22" s="213">
        <v>14.546336</v>
      </c>
      <c r="O22" s="213">
        <v>15.088951</v>
      </c>
      <c r="P22" s="213">
        <v>15.735215</v>
      </c>
      <c r="Q22" s="213">
        <v>16.593643</v>
      </c>
      <c r="R22" s="213">
        <v>16.490545000000001</v>
      </c>
      <c r="S22" s="213">
        <v>18.930828999999999</v>
      </c>
      <c r="T22" s="213">
        <v>19.577238000000001</v>
      </c>
      <c r="U22" s="213">
        <v>18.796720000000001</v>
      </c>
      <c r="V22" s="213">
        <v>18.487736000000002</v>
      </c>
      <c r="W22" s="213">
        <v>17.542299</v>
      </c>
      <c r="X22" s="212">
        <v>16.974532</v>
      </c>
      <c r="Y22" s="230">
        <v>15.472385436864261</v>
      </c>
      <c r="Z22" s="214">
        <v>16.835752321558136</v>
      </c>
      <c r="AA22" s="239">
        <f t="shared" si="0"/>
        <v>8.8116140220081185E-2</v>
      </c>
    </row>
    <row r="23" spans="1:27">
      <c r="D23" s="94"/>
      <c r="E23" s="25"/>
      <c r="F23" s="25"/>
      <c r="G23" s="25"/>
      <c r="H23" s="25"/>
      <c r="I23" s="25"/>
      <c r="J23" s="25"/>
      <c r="K23" s="25"/>
      <c r="L23" s="2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6"/>
      <c r="Y23" s="219"/>
      <c r="Z23" s="218"/>
      <c r="AA23" s="239"/>
    </row>
    <row r="24" spans="1:27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7">
        <v>1541.6724338588276</v>
      </c>
      <c r="M24" s="217">
        <v>49.555628699112148</v>
      </c>
      <c r="N24" s="217">
        <v>160.42171518540164</v>
      </c>
      <c r="O24" s="217">
        <v>143.94961599333593</v>
      </c>
      <c r="P24" s="217">
        <v>94.710252068231512</v>
      </c>
      <c r="Q24" s="217">
        <v>124.78185731072547</v>
      </c>
      <c r="R24" s="217">
        <v>122.44531401030027</v>
      </c>
      <c r="S24" s="217">
        <v>156.31998854593533</v>
      </c>
      <c r="T24" s="217">
        <v>147.29653251864372</v>
      </c>
      <c r="U24" s="217">
        <v>179.09377276553579</v>
      </c>
      <c r="V24" s="217">
        <v>120.79243962717247</v>
      </c>
      <c r="W24" s="217">
        <v>174.89957602045311</v>
      </c>
      <c r="X24" s="216">
        <v>161.03087333980639</v>
      </c>
      <c r="Y24" s="231">
        <v>1541.6724338588276</v>
      </c>
      <c r="Z24" s="218">
        <v>1655.9292457940699</v>
      </c>
      <c r="AA24" s="239">
        <f t="shared" si="0"/>
        <v>7.4112249415562159E-2</v>
      </c>
    </row>
    <row r="25" spans="1:27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7">
        <v>934.00496799999996</v>
      </c>
      <c r="M25" s="213">
        <v>32.478214999999999</v>
      </c>
      <c r="N25" s="213">
        <v>97.808315000000007</v>
      </c>
      <c r="O25" s="213">
        <v>86.057498999999993</v>
      </c>
      <c r="P25" s="213">
        <v>57.159015999999994</v>
      </c>
      <c r="Q25" s="213">
        <v>75.218533000000008</v>
      </c>
      <c r="R25" s="213">
        <v>73.50815399999999</v>
      </c>
      <c r="S25" s="213">
        <v>86.437663000000001</v>
      </c>
      <c r="T25" s="213">
        <v>81.581048999999993</v>
      </c>
      <c r="U25" s="213">
        <v>96.261060000000001</v>
      </c>
      <c r="V25" s="213">
        <v>66.428070000000005</v>
      </c>
      <c r="W25" s="213">
        <v>92.292733999999996</v>
      </c>
      <c r="X25" s="212">
        <v>85.577528000000001</v>
      </c>
      <c r="Y25" s="231">
        <v>934.00496799999996</v>
      </c>
      <c r="Z25" s="218">
        <v>941.4404310000001</v>
      </c>
      <c r="AA25" s="239">
        <f t="shared" si="0"/>
        <v>7.9608388121552576E-3</v>
      </c>
    </row>
    <row r="26" spans="1:27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7">
        <v>75.174206146126849</v>
      </c>
      <c r="M26" s="213">
        <v>69.209638117335871</v>
      </c>
      <c r="N26" s="213">
        <v>74.396605227695943</v>
      </c>
      <c r="O26" s="213">
        <v>75.87304794786931</v>
      </c>
      <c r="P26" s="213">
        <v>75.158480158102336</v>
      </c>
      <c r="Q26" s="213">
        <v>75.247543568250379</v>
      </c>
      <c r="R26" s="213">
        <v>75.556597676669057</v>
      </c>
      <c r="S26" s="213">
        <v>82.030855094871853</v>
      </c>
      <c r="T26" s="213">
        <v>81.897185800974043</v>
      </c>
      <c r="U26" s="213">
        <v>84.390893722716996</v>
      </c>
      <c r="V26" s="213">
        <v>82.480988787678271</v>
      </c>
      <c r="W26" s="213">
        <v>85.958135338273209</v>
      </c>
      <c r="X26" s="212">
        <v>85.35228486778982</v>
      </c>
      <c r="Y26" s="230">
        <v>74.870142771841643</v>
      </c>
      <c r="Z26" s="214">
        <v>79.783791562277244</v>
      </c>
      <c r="AA26" s="239">
        <f t="shared" si="0"/>
        <v>6.5628949118066826E-2</v>
      </c>
    </row>
    <row r="27" spans="1:27">
      <c r="D27" s="94"/>
      <c r="E27" s="25"/>
      <c r="F27" s="25"/>
      <c r="G27" s="25"/>
      <c r="H27" s="25"/>
      <c r="I27" s="25"/>
      <c r="J27" s="25"/>
      <c r="K27" s="25"/>
      <c r="L27" s="2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6"/>
      <c r="Y27" s="219"/>
      <c r="Z27" s="218"/>
      <c r="AA27" s="239"/>
    </row>
    <row r="28" spans="1:27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7">
        <v>350.00259655641497</v>
      </c>
      <c r="M28" s="213">
        <v>24.274608215093998</v>
      </c>
      <c r="N28" s="213">
        <v>18.893696123573001</v>
      </c>
      <c r="O28" s="213">
        <v>27.090009385212003</v>
      </c>
      <c r="P28" s="213">
        <v>35.059301825388999</v>
      </c>
      <c r="Q28" s="213">
        <v>47.879018236697995</v>
      </c>
      <c r="R28" s="213">
        <v>15.846806660494</v>
      </c>
      <c r="S28" s="213">
        <v>34.595489238638997</v>
      </c>
      <c r="T28" s="213">
        <v>28.670021759078001</v>
      </c>
      <c r="U28" s="213">
        <v>15.278998548838002</v>
      </c>
      <c r="V28" s="213">
        <v>24.356809622316</v>
      </c>
      <c r="W28" s="213">
        <v>40.607206522491005</v>
      </c>
      <c r="X28" s="212">
        <v>41.532175160867148</v>
      </c>
      <c r="Y28" s="230">
        <v>341.685340655076</v>
      </c>
      <c r="Z28" s="214">
        <v>344.26226528241506</v>
      </c>
      <c r="AA28" s="239">
        <f t="shared" si="0"/>
        <v>7.5418062197183389E-3</v>
      </c>
    </row>
    <row r="29" spans="1:27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7">
        <v>11.646831000000001</v>
      </c>
      <c r="M29" s="213">
        <v>1.2282169999999999</v>
      </c>
      <c r="N29" s="213">
        <v>0.84068300000000007</v>
      </c>
      <c r="O29" s="213">
        <v>0.79943900000000001</v>
      </c>
      <c r="P29" s="213">
        <v>1.011879</v>
      </c>
      <c r="Q29" s="213">
        <v>1.5847910000000001</v>
      </c>
      <c r="R29" s="213">
        <v>0.69848599999999994</v>
      </c>
      <c r="S29" s="213">
        <v>1.2979270000000001</v>
      </c>
      <c r="T29" s="213">
        <v>0.90237000000000001</v>
      </c>
      <c r="U29" s="213">
        <v>0.40709800000000002</v>
      </c>
      <c r="V29" s="213">
        <v>0.93950299999999998</v>
      </c>
      <c r="W29" s="213">
        <v>1.41839</v>
      </c>
      <c r="X29" s="212">
        <v>1.970181</v>
      </c>
      <c r="Y29" s="230">
        <v>20.111056000000001</v>
      </c>
      <c r="Z29" s="214">
        <v>19.371681000000002</v>
      </c>
      <c r="AA29" s="239">
        <f t="shared" si="0"/>
        <v>-3.6764603509631621E-2</v>
      </c>
    </row>
    <row r="30" spans="1:27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7">
        <v>30.894777492697656</v>
      </c>
      <c r="M30" s="213">
        <v>19.764103749658243</v>
      </c>
      <c r="N30" s="213">
        <v>22.474221702559703</v>
      </c>
      <c r="O30" s="213">
        <v>33.88627448149515</v>
      </c>
      <c r="P30" s="213">
        <v>34.647721541201072</v>
      </c>
      <c r="Q30" s="213">
        <v>30.21156621705827</v>
      </c>
      <c r="R30" s="213">
        <v>22.687364758197017</v>
      </c>
      <c r="S30" s="213">
        <v>26.654418344513211</v>
      </c>
      <c r="T30" s="213">
        <v>31.77191369291754</v>
      </c>
      <c r="U30" s="213">
        <v>37.531499906258446</v>
      </c>
      <c r="V30" s="213">
        <v>25.925206861836525</v>
      </c>
      <c r="W30" s="213">
        <v>28.629084047752031</v>
      </c>
      <c r="X30" s="212">
        <v>956.19020599999999</v>
      </c>
      <c r="Y30" s="230">
        <v>770.65005170287066</v>
      </c>
      <c r="Z30" s="214">
        <v>806.09801911883301</v>
      </c>
      <c r="AA30" s="239">
        <f t="shared" si="0"/>
        <v>4.5997489181548223E-2</v>
      </c>
    </row>
    <row r="31" spans="1:27">
      <c r="D31" s="94"/>
      <c r="E31" s="25"/>
      <c r="F31" s="25"/>
      <c r="G31" s="25"/>
      <c r="H31" s="25"/>
      <c r="I31" s="25"/>
      <c r="J31" s="25"/>
      <c r="K31" s="25"/>
      <c r="L31" s="2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6"/>
      <c r="Y31" s="219"/>
      <c r="Z31" s="218"/>
      <c r="AA31" s="239"/>
    </row>
    <row r="32" spans="1:27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7">
        <v>341.685340655076</v>
      </c>
      <c r="M32" s="213">
        <v>22.323604097239578</v>
      </c>
      <c r="N32" s="213">
        <v>19.762907378040666</v>
      </c>
      <c r="O32" s="213">
        <v>29.211015605115669</v>
      </c>
      <c r="P32" s="213">
        <v>25.810516199684088</v>
      </c>
      <c r="Q32" s="213">
        <v>27.045608510137768</v>
      </c>
      <c r="R32" s="213">
        <v>28.200386283674614</v>
      </c>
      <c r="S32" s="213">
        <v>29.524452468278685</v>
      </c>
      <c r="T32" s="213">
        <v>30.396099065669492</v>
      </c>
      <c r="U32" s="213">
        <v>25.022480520782352</v>
      </c>
      <c r="V32" s="213">
        <v>38.938490778638254</v>
      </c>
      <c r="W32" s="213">
        <v>24.944519646337969</v>
      </c>
      <c r="X32" s="212">
        <v>27.710026800605004</v>
      </c>
      <c r="Y32" s="230">
        <v>350.00259655641497</v>
      </c>
      <c r="Z32" s="214">
        <v>343.75473560885104</v>
      </c>
      <c r="AA32" s="239">
        <f>Z32/Y32-1</f>
        <v>-1.7850898847708629E-2</v>
      </c>
    </row>
    <row r="33" spans="1:27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7">
        <v>20.111056000000001</v>
      </c>
      <c r="M33" s="213">
        <v>1.4993270000000001</v>
      </c>
      <c r="N33" s="213">
        <v>1.3132950000000001</v>
      </c>
      <c r="O33" s="213">
        <v>1.8643350000000001</v>
      </c>
      <c r="P33" s="213">
        <v>1.5060549999999999</v>
      </c>
      <c r="Q33" s="213">
        <v>1.587386</v>
      </c>
      <c r="R33" s="213">
        <v>1.694342</v>
      </c>
      <c r="S33" s="213">
        <v>1.681192</v>
      </c>
      <c r="T33" s="213">
        <v>1.6851210000000001</v>
      </c>
      <c r="U33" s="213">
        <v>1.322325</v>
      </c>
      <c r="V33" s="213">
        <v>1.9657610000000001</v>
      </c>
      <c r="W33" s="213">
        <v>1.20045</v>
      </c>
      <c r="X33" s="212">
        <v>0.58287299999999997</v>
      </c>
      <c r="Y33" s="230">
        <v>11.646831000000001</v>
      </c>
      <c r="Z33" s="214">
        <v>11.359424000000001</v>
      </c>
      <c r="AA33" s="239">
        <f>Z33/Y33-1</f>
        <v>-2.467684127982972E-2</v>
      </c>
    </row>
    <row r="34" spans="1:27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7">
        <v>770.33709941666666</v>
      </c>
      <c r="M34" s="217">
        <v>675.35744299999999</v>
      </c>
      <c r="N34" s="217">
        <v>682.581141</v>
      </c>
      <c r="O34" s="217">
        <v>710.703484</v>
      </c>
      <c r="P34" s="217">
        <v>777.35894199999996</v>
      </c>
      <c r="Q34" s="217">
        <v>772.82284600000003</v>
      </c>
      <c r="R34" s="217">
        <v>754.95266300000003</v>
      </c>
      <c r="S34" s="217">
        <v>796.58161399999995</v>
      </c>
      <c r="T34" s="217">
        <v>818.18686100000002</v>
      </c>
      <c r="U34" s="217">
        <v>858.33711400000004</v>
      </c>
      <c r="V34" s="217">
        <v>898.49184700000001</v>
      </c>
      <c r="W34" s="217">
        <v>942.53353200000004</v>
      </c>
      <c r="X34" s="216">
        <v>47.540419269043177</v>
      </c>
      <c r="Y34" s="231">
        <v>30.051315809117085</v>
      </c>
      <c r="Z34" s="218">
        <v>30.261634358295897</v>
      </c>
      <c r="AA34" s="239">
        <f>Z34/Y34-1</f>
        <v>6.9986469316263289E-3</v>
      </c>
    </row>
    <row r="35" spans="1:27">
      <c r="D35" s="94"/>
      <c r="E35" s="25"/>
      <c r="F35" s="25"/>
      <c r="G35" s="25"/>
      <c r="H35" s="25"/>
      <c r="I35" s="25"/>
      <c r="J35" s="25"/>
      <c r="K35" s="25"/>
      <c r="L35" s="2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6"/>
      <c r="Y35" s="219"/>
      <c r="Z35" s="218"/>
      <c r="AA35" s="239"/>
    </row>
    <row r="36" spans="1:27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7">
        <v>219.63469285986599</v>
      </c>
      <c r="M36" s="217">
        <v>17.514902714360616</v>
      </c>
      <c r="N36" s="217">
        <v>11.124294926717189</v>
      </c>
      <c r="O36" s="217">
        <v>15.291450527869754</v>
      </c>
      <c r="P36" s="217">
        <v>21.489572472509959</v>
      </c>
      <c r="Q36" s="217">
        <v>11.834953347084515</v>
      </c>
      <c r="R36" s="217">
        <v>26.557113339283379</v>
      </c>
      <c r="S36" s="217">
        <v>26.865067088107786</v>
      </c>
      <c r="T36" s="217">
        <v>29.314065090637236</v>
      </c>
      <c r="U36" s="217">
        <v>35.852532757682049</v>
      </c>
      <c r="V36" s="217">
        <v>29.492186945356117</v>
      </c>
      <c r="W36" s="217">
        <v>26.028088770770463</v>
      </c>
      <c r="X36" s="216">
        <v>22.668440510992561</v>
      </c>
      <c r="Y36" s="231">
        <v>219.63469285986599</v>
      </c>
      <c r="Z36" s="218">
        <v>272.67154160154439</v>
      </c>
      <c r="AA36" s="239">
        <f t="shared" si="0"/>
        <v>0.24147755553134598</v>
      </c>
    </row>
    <row r="37" spans="1:27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7">
        <v>17.754669809999999</v>
      </c>
      <c r="M37" s="213">
        <v>1.9724591780000003</v>
      </c>
      <c r="N37" s="213">
        <v>1.2624568120000002</v>
      </c>
      <c r="O37" s="213">
        <v>1.7655476059999999</v>
      </c>
      <c r="P37" s="213">
        <v>2.3545478540000002</v>
      </c>
      <c r="Q37" s="213">
        <v>1.211227914</v>
      </c>
      <c r="R37" s="213">
        <v>2.040086316</v>
      </c>
      <c r="S37" s="213">
        <v>1.8916574960000001</v>
      </c>
      <c r="T37" s="213">
        <v>2.5201060559999999</v>
      </c>
      <c r="U37" s="213">
        <v>2.7821373420000004</v>
      </c>
      <c r="V37" s="213">
        <v>2.4468293800000001</v>
      </c>
      <c r="W37" s="213">
        <v>2.2115377700000001</v>
      </c>
      <c r="X37" s="212">
        <v>1.9475395560000002</v>
      </c>
      <c r="Y37" s="230">
        <v>17.754669809999999</v>
      </c>
      <c r="Z37" s="214">
        <v>24.406133279999999</v>
      </c>
      <c r="AA37" s="239">
        <f t="shared" si="0"/>
        <v>0.37463177525575175</v>
      </c>
    </row>
    <row r="38" spans="1:27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7">
        <v>562.95747952334375</v>
      </c>
      <c r="M38" s="217">
        <v>402.77772646133133</v>
      </c>
      <c r="N38" s="217">
        <v>399.68854795078926</v>
      </c>
      <c r="O38" s="217">
        <v>392.85744899218497</v>
      </c>
      <c r="P38" s="217">
        <v>413.98632402111082</v>
      </c>
      <c r="Q38" s="217">
        <v>443.20680488738287</v>
      </c>
      <c r="R38" s="217">
        <v>590.47030929274479</v>
      </c>
      <c r="S38" s="217">
        <v>644.18582520732434</v>
      </c>
      <c r="T38" s="217">
        <v>527.62209063142734</v>
      </c>
      <c r="U38" s="217">
        <v>584.53028391362693</v>
      </c>
      <c r="V38" s="217">
        <v>546.72512445584346</v>
      </c>
      <c r="W38" s="217">
        <v>533.84313088644024</v>
      </c>
      <c r="X38" s="216">
        <v>527.96009323186888</v>
      </c>
      <c r="Y38" s="231">
        <v>561.11784637310973</v>
      </c>
      <c r="Z38" s="218">
        <v>506.76495685595188</v>
      </c>
      <c r="AA38" s="239">
        <f t="shared" si="0"/>
        <v>-9.6865373055727844E-2</v>
      </c>
    </row>
    <row r="39" spans="1:27">
      <c r="D39" s="94"/>
      <c r="E39" s="25"/>
      <c r="F39" s="25"/>
      <c r="G39" s="25"/>
      <c r="H39" s="25"/>
      <c r="I39" s="25"/>
      <c r="J39" s="25"/>
      <c r="K39" s="25"/>
      <c r="L39" s="2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6"/>
      <c r="Y39" s="219"/>
      <c r="Z39" s="218"/>
      <c r="AA39" s="239"/>
    </row>
    <row r="40" spans="1:27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7">
        <v>26.956227140133979</v>
      </c>
      <c r="M40" s="213">
        <v>0.57732328563938395</v>
      </c>
      <c r="N40" s="213">
        <v>1.0508820732828106</v>
      </c>
      <c r="O40" s="213">
        <v>7.76374721302453E-2</v>
      </c>
      <c r="P40" s="213">
        <v>7.9237527490040094E-2</v>
      </c>
      <c r="Q40" s="213">
        <v>0.84117865291548632</v>
      </c>
      <c r="R40" s="213">
        <v>1.3499786607166193</v>
      </c>
      <c r="S40" s="213">
        <v>0.95595391189221601</v>
      </c>
      <c r="T40" s="213">
        <v>0.79833190936276566</v>
      </c>
      <c r="U40" s="213">
        <v>0.84898924231794837</v>
      </c>
      <c r="V40" s="213">
        <v>3.9586360546438826</v>
      </c>
      <c r="W40" s="213">
        <v>5.463822922953554E-2</v>
      </c>
      <c r="X40" s="212">
        <v>2.6122514890074378</v>
      </c>
      <c r="Y40" s="230">
        <v>26.956227140133979</v>
      </c>
      <c r="Z40" s="218">
        <v>14.999100398455615</v>
      </c>
      <c r="AA40" s="239">
        <f t="shared" si="0"/>
        <v>-0.44357567843297729</v>
      </c>
    </row>
    <row r="41" spans="1:27">
      <c r="D41" s="315"/>
      <c r="E41" s="316"/>
      <c r="F41" s="316"/>
      <c r="G41" s="28"/>
      <c r="H41" s="28"/>
      <c r="I41" s="28"/>
      <c r="J41" s="28"/>
      <c r="K41" s="28"/>
      <c r="L41" s="29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6"/>
      <c r="Y41" s="219"/>
      <c r="Z41" s="218"/>
      <c r="AA41" s="238"/>
    </row>
    <row r="42" spans="1:27" ht="12.6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7">
        <f t="shared" si="3"/>
        <v>18836.319853859728</v>
      </c>
      <c r="M42" s="220">
        <f>M40+M36+M28+M32+M24+M20+M16+M12+M8</f>
        <v>1368.1119311951834</v>
      </c>
      <c r="N42" s="220">
        <f>N40+N36+N28+N32+N24+N20+N16+N12+N8</f>
        <v>1391.7103225857809</v>
      </c>
      <c r="O42" s="220">
        <f t="shared" ref="O42:Z42" si="4">SUM(O8,O12,O16,O20,O24,O32,O28,O36,O40)</f>
        <v>1665.7796611950873</v>
      </c>
      <c r="P42" s="220">
        <f t="shared" si="4"/>
        <v>1736.5709030953583</v>
      </c>
      <c r="Q42" s="220">
        <f t="shared" si="4"/>
        <v>1693.9183822526159</v>
      </c>
      <c r="R42" s="220">
        <f t="shared" si="4"/>
        <v>1632.3814095206844</v>
      </c>
      <c r="S42" s="220">
        <f t="shared" si="4"/>
        <v>2015.0192736706945</v>
      </c>
      <c r="T42" s="220">
        <f t="shared" si="4"/>
        <v>1879.6569074096462</v>
      </c>
      <c r="U42" s="220">
        <f t="shared" si="4"/>
        <v>1865.3357782646567</v>
      </c>
      <c r="V42" s="220">
        <f t="shared" si="4"/>
        <v>2076.1465658442753</v>
      </c>
      <c r="W42" s="220">
        <f t="shared" si="4"/>
        <v>1947.3929539255648</v>
      </c>
      <c r="X42" s="220">
        <f t="shared" si="4"/>
        <v>2278.7972304143987</v>
      </c>
      <c r="Y42" s="220">
        <f t="shared" si="4"/>
        <v>18836.319853859728</v>
      </c>
      <c r="Z42" s="220">
        <f t="shared" si="4"/>
        <v>21652.039016532101</v>
      </c>
      <c r="AA42" s="240">
        <f t="shared" si="0"/>
        <v>0.14948350763407792</v>
      </c>
    </row>
    <row r="45" spans="1:27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79"/>
    </row>
    <row r="46" spans="1:27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AA46" s="180"/>
    </row>
    <row r="50" spans="1:27">
      <c r="A50" s="246" t="str">
        <f t="shared" ref="A50:Z50" si="5">A8</f>
        <v>Cobre</v>
      </c>
      <c r="B50" s="246" t="str">
        <f t="shared" si="5"/>
        <v>Valor</v>
      </c>
      <c r="C50" s="246" t="str">
        <f t="shared" si="5"/>
        <v>(US$MM)</v>
      </c>
      <c r="D50" s="247">
        <f t="shared" ref="D50:E50" si="6">D8</f>
        <v>7219.0687201917526</v>
      </c>
      <c r="E50" s="247">
        <f t="shared" si="6"/>
        <v>7276.9520400628562</v>
      </c>
      <c r="F50" s="247">
        <f t="shared" si="5"/>
        <v>5935.4024202705696</v>
      </c>
      <c r="G50" s="247">
        <f t="shared" si="5"/>
        <v>8879.1470329311687</v>
      </c>
      <c r="H50" s="247">
        <f t="shared" si="5"/>
        <v>10721.031282565797</v>
      </c>
      <c r="I50" s="247">
        <f t="shared" si="5"/>
        <v>10730.942210401816</v>
      </c>
      <c r="J50" s="247">
        <f t="shared" si="5"/>
        <v>9820.7478280872583</v>
      </c>
      <c r="K50" s="247">
        <f t="shared" si="5"/>
        <v>8874.9060769625194</v>
      </c>
      <c r="L50" s="247">
        <f t="shared" si="5"/>
        <v>8174.9932293081592</v>
      </c>
      <c r="M50" s="248">
        <f t="shared" si="5"/>
        <v>613.30231629750585</v>
      </c>
      <c r="N50" s="248">
        <f t="shared" si="5"/>
        <v>591.33148595522539</v>
      </c>
      <c r="O50" s="248">
        <f t="shared" si="5"/>
        <v>721.27246811982172</v>
      </c>
      <c r="P50" s="248">
        <f t="shared" si="5"/>
        <v>873.27612619983597</v>
      </c>
      <c r="Q50" s="248">
        <f t="shared" si="5"/>
        <v>829.01296239644228</v>
      </c>
      <c r="R50" s="248">
        <f t="shared" si="5"/>
        <v>648.92484193303926</v>
      </c>
      <c r="S50" s="248">
        <f t="shared" si="5"/>
        <v>1012.2155078829949</v>
      </c>
      <c r="T50" s="248">
        <f t="shared" si="5"/>
        <v>839.1512340772731</v>
      </c>
      <c r="U50" s="248">
        <f t="shared" si="5"/>
        <v>771.44362921329548</v>
      </c>
      <c r="V50" s="248">
        <f t="shared" si="5"/>
        <v>1126.3918826103882</v>
      </c>
      <c r="W50" s="248">
        <f t="shared" si="5"/>
        <v>922.85939871093603</v>
      </c>
      <c r="X50" s="248">
        <f t="shared" si="5"/>
        <v>1220.0299700095961</v>
      </c>
      <c r="Y50" s="249">
        <f t="shared" si="5"/>
        <v>8174.9932293081592</v>
      </c>
      <c r="Z50" s="249">
        <f t="shared" si="5"/>
        <v>10168.367285688868</v>
      </c>
      <c r="AA50" s="252">
        <f t="shared" ref="AA50:AA58" si="7">Z50/Y50-1</f>
        <v>0.24383800701317604</v>
      </c>
    </row>
    <row r="51" spans="1:27">
      <c r="A51" s="246" t="str">
        <f t="shared" ref="A51:Z51" si="8">A12</f>
        <v>Oro</v>
      </c>
      <c r="B51" s="246" t="str">
        <f t="shared" si="8"/>
        <v>Valor</v>
      </c>
      <c r="C51" s="246" t="str">
        <f t="shared" si="8"/>
        <v>(US$MM)</v>
      </c>
      <c r="D51" s="247">
        <f t="shared" ref="D51:E51" si="9">D12</f>
        <v>4187.4032129251573</v>
      </c>
      <c r="E51" s="247">
        <f t="shared" si="9"/>
        <v>5586.0346055150185</v>
      </c>
      <c r="F51" s="247">
        <f t="shared" si="8"/>
        <v>6790.9480920625147</v>
      </c>
      <c r="G51" s="247">
        <f t="shared" si="8"/>
        <v>7744.6314899523886</v>
      </c>
      <c r="H51" s="247">
        <f t="shared" si="8"/>
        <v>10235.353079840146</v>
      </c>
      <c r="I51" s="247">
        <f t="shared" si="8"/>
        <v>10745.515758961699</v>
      </c>
      <c r="J51" s="247">
        <f t="shared" si="8"/>
        <v>8536.2794900494937</v>
      </c>
      <c r="K51" s="247">
        <f t="shared" si="8"/>
        <v>6729.0722178974011</v>
      </c>
      <c r="L51" s="247">
        <f t="shared" si="8"/>
        <v>6536.8565620916115</v>
      </c>
      <c r="M51" s="248">
        <f t="shared" si="8"/>
        <v>528.39259302868243</v>
      </c>
      <c r="N51" s="248">
        <f t="shared" si="8"/>
        <v>488.89429661788796</v>
      </c>
      <c r="O51" s="248">
        <f t="shared" si="8"/>
        <v>615.12750050532361</v>
      </c>
      <c r="P51" s="248">
        <f t="shared" si="8"/>
        <v>584.22283079471185</v>
      </c>
      <c r="Q51" s="248">
        <f t="shared" si="8"/>
        <v>535.27467589358412</v>
      </c>
      <c r="R51" s="248">
        <f t="shared" si="8"/>
        <v>675.73783437721397</v>
      </c>
      <c r="S51" s="248">
        <f t="shared" si="8"/>
        <v>653.79101953252575</v>
      </c>
      <c r="T51" s="248">
        <f t="shared" si="8"/>
        <v>625.87453617077017</v>
      </c>
      <c r="U51" s="248">
        <f t="shared" si="8"/>
        <v>700.33254532112346</v>
      </c>
      <c r="V51" s="248">
        <f t="shared" si="8"/>
        <v>586.02803485964671</v>
      </c>
      <c r="W51" s="248">
        <f t="shared" si="8"/>
        <v>580.86701602932374</v>
      </c>
      <c r="X51" s="248">
        <f t="shared" si="8"/>
        <v>619.42230914002005</v>
      </c>
      <c r="Y51" s="249">
        <f t="shared" si="8"/>
        <v>6536.8565620916115</v>
      </c>
      <c r="Z51" s="249">
        <f t="shared" si="8"/>
        <v>7266.6062404091153</v>
      </c>
      <c r="AA51" s="252">
        <f t="shared" si="7"/>
        <v>0.11163617732557451</v>
      </c>
    </row>
    <row r="52" spans="1:27">
      <c r="A52" s="246" t="str">
        <f t="shared" ref="A52:Z52" si="10">A16</f>
        <v>Zinc</v>
      </c>
      <c r="B52" s="246" t="str">
        <f t="shared" si="10"/>
        <v>Valor</v>
      </c>
      <c r="C52" s="246" t="str">
        <f t="shared" si="10"/>
        <v>(US$MM)</v>
      </c>
      <c r="D52" s="247">
        <f t="shared" ref="D52:E52" si="11">D16</f>
        <v>2539.4072801646053</v>
      </c>
      <c r="E52" s="247">
        <f t="shared" si="11"/>
        <v>1468.2951198311805</v>
      </c>
      <c r="F52" s="247">
        <f t="shared" si="10"/>
        <v>1233.2203045912822</v>
      </c>
      <c r="G52" s="247">
        <f t="shared" si="10"/>
        <v>1696.0733253334295</v>
      </c>
      <c r="H52" s="247">
        <f t="shared" si="10"/>
        <v>1522.5406592484687</v>
      </c>
      <c r="I52" s="247">
        <f t="shared" si="10"/>
        <v>1352.3374325660052</v>
      </c>
      <c r="J52" s="247">
        <f t="shared" si="10"/>
        <v>1413.8433873410634</v>
      </c>
      <c r="K52" s="247">
        <f t="shared" si="10"/>
        <v>1503.5472338862523</v>
      </c>
      <c r="L52" s="247">
        <f t="shared" si="10"/>
        <v>1506.7224184186537</v>
      </c>
      <c r="M52" s="248">
        <f t="shared" si="10"/>
        <v>105.44745989327956</v>
      </c>
      <c r="N52" s="248">
        <f t="shared" si="10"/>
        <v>88.068983713076278</v>
      </c>
      <c r="O52" s="248">
        <f t="shared" si="10"/>
        <v>106.27042695686937</v>
      </c>
      <c r="P52" s="248">
        <f t="shared" si="10"/>
        <v>92.019526244301034</v>
      </c>
      <c r="Q52" s="248">
        <f t="shared" si="10"/>
        <v>108.79486153882462</v>
      </c>
      <c r="R52" s="248">
        <f t="shared" si="10"/>
        <v>102.7404331479174</v>
      </c>
      <c r="S52" s="248">
        <f t="shared" si="10"/>
        <v>88.746412244561938</v>
      </c>
      <c r="T52" s="248">
        <f t="shared" si="10"/>
        <v>172.00777691535961</v>
      </c>
      <c r="U52" s="248">
        <f t="shared" si="10"/>
        <v>120.37950610996177</v>
      </c>
      <c r="V52" s="248">
        <f t="shared" si="10"/>
        <v>137.8890146066579</v>
      </c>
      <c r="W52" s="248">
        <f t="shared" si="10"/>
        <v>168.0115845962618</v>
      </c>
      <c r="X52" s="248">
        <f t="shared" si="10"/>
        <v>173.91341522565969</v>
      </c>
      <c r="Y52" s="249">
        <f t="shared" si="10"/>
        <v>1506.7224184186537</v>
      </c>
      <c r="Z52" s="249">
        <f t="shared" si="10"/>
        <v>1465.5124362924942</v>
      </c>
      <c r="AA52" s="252">
        <f t="shared" si="7"/>
        <v>-2.7350745978420132E-2</v>
      </c>
    </row>
    <row r="53" spans="1:27">
      <c r="A53" s="246" t="str">
        <f t="shared" ref="A53:Z53" si="12">A20</f>
        <v>Plata</v>
      </c>
      <c r="B53" s="246" t="str">
        <f t="shared" si="12"/>
        <v>Valor</v>
      </c>
      <c r="C53" s="246" t="str">
        <f t="shared" si="12"/>
        <v>(US$MM)</v>
      </c>
      <c r="D53" s="247">
        <f t="shared" ref="D53:E53" si="13">D20</f>
        <v>538.233568262017</v>
      </c>
      <c r="E53" s="247">
        <f t="shared" si="13"/>
        <v>595.44527574297194</v>
      </c>
      <c r="F53" s="247">
        <f t="shared" si="12"/>
        <v>214.08494407795499</v>
      </c>
      <c r="G53" s="247">
        <f t="shared" si="12"/>
        <v>118.20838016762899</v>
      </c>
      <c r="H53" s="247">
        <f t="shared" si="12"/>
        <v>219.44862884541499</v>
      </c>
      <c r="I53" s="247">
        <f t="shared" si="12"/>
        <v>209.569981439488</v>
      </c>
      <c r="J53" s="247">
        <f t="shared" si="12"/>
        <v>479.2518043975009</v>
      </c>
      <c r="K53" s="247">
        <f t="shared" si="12"/>
        <v>331.07695278478701</v>
      </c>
      <c r="L53" s="247">
        <f t="shared" si="12"/>
        <v>137.79635297098301</v>
      </c>
      <c r="M53" s="248">
        <f t="shared" si="12"/>
        <v>6.7234949642700004</v>
      </c>
      <c r="N53" s="248">
        <f t="shared" si="12"/>
        <v>12.162060612576001</v>
      </c>
      <c r="O53" s="248">
        <f t="shared" si="12"/>
        <v>7.4895366294089998</v>
      </c>
      <c r="P53" s="248">
        <f t="shared" si="12"/>
        <v>9.903539763205</v>
      </c>
      <c r="Q53" s="248">
        <f t="shared" si="12"/>
        <v>8.4532663662039997</v>
      </c>
      <c r="R53" s="248">
        <f t="shared" si="12"/>
        <v>10.578701108045001</v>
      </c>
      <c r="S53" s="248">
        <f t="shared" si="12"/>
        <v>12.005382757759</v>
      </c>
      <c r="T53" s="248">
        <f t="shared" si="12"/>
        <v>6.1483099028520005</v>
      </c>
      <c r="U53" s="248">
        <f t="shared" si="12"/>
        <v>17.083323785120001</v>
      </c>
      <c r="V53" s="248">
        <f t="shared" si="12"/>
        <v>8.2990707394560008</v>
      </c>
      <c r="W53" s="248">
        <f t="shared" si="12"/>
        <v>9.1209253997610009</v>
      </c>
      <c r="X53" s="248">
        <f t="shared" si="12"/>
        <v>9.8777687378440007</v>
      </c>
      <c r="Y53" s="249">
        <f t="shared" si="12"/>
        <v>137.79635297098301</v>
      </c>
      <c r="Z53" s="249">
        <f t="shared" si="12"/>
        <v>119.93616545629101</v>
      </c>
      <c r="AA53" s="252">
        <f t="shared" si="7"/>
        <v>-0.12961291884447024</v>
      </c>
    </row>
    <row r="54" spans="1:27">
      <c r="A54" s="246" t="str">
        <f t="shared" ref="A54:Z54" si="14">A24</f>
        <v>Plomo</v>
      </c>
      <c r="B54" s="246" t="str">
        <f t="shared" si="14"/>
        <v>Valor</v>
      </c>
      <c r="C54" s="246" t="str">
        <f t="shared" si="14"/>
        <v>(US$MM)</v>
      </c>
      <c r="D54" s="247">
        <f t="shared" ref="D54:E54" si="15">D24</f>
        <v>1032.9556582579808</v>
      </c>
      <c r="E54" s="247">
        <f t="shared" si="15"/>
        <v>1135.6647188208904</v>
      </c>
      <c r="F54" s="247">
        <f t="shared" si="14"/>
        <v>1115.8065786717914</v>
      </c>
      <c r="G54" s="247">
        <f t="shared" si="14"/>
        <v>1578.8088600715344</v>
      </c>
      <c r="H54" s="247">
        <f t="shared" si="14"/>
        <v>2426.735952128829</v>
      </c>
      <c r="I54" s="247">
        <f t="shared" si="14"/>
        <v>2575.3341204307012</v>
      </c>
      <c r="J54" s="247">
        <f t="shared" si="14"/>
        <v>1776.0595258877415</v>
      </c>
      <c r="K54" s="247">
        <f t="shared" si="14"/>
        <v>1522.5135211197114</v>
      </c>
      <c r="L54" s="247">
        <f t="shared" si="14"/>
        <v>1541.6724338588276</v>
      </c>
      <c r="M54" s="248">
        <f t="shared" si="14"/>
        <v>49.555628699112148</v>
      </c>
      <c r="N54" s="248">
        <f t="shared" si="14"/>
        <v>160.42171518540164</v>
      </c>
      <c r="O54" s="248">
        <f t="shared" si="14"/>
        <v>143.94961599333593</v>
      </c>
      <c r="P54" s="248">
        <f t="shared" si="14"/>
        <v>94.710252068231512</v>
      </c>
      <c r="Q54" s="248">
        <f t="shared" si="14"/>
        <v>124.78185731072547</v>
      </c>
      <c r="R54" s="248">
        <f t="shared" si="14"/>
        <v>122.44531401030027</v>
      </c>
      <c r="S54" s="248">
        <f t="shared" si="14"/>
        <v>156.31998854593533</v>
      </c>
      <c r="T54" s="248">
        <f t="shared" si="14"/>
        <v>147.29653251864372</v>
      </c>
      <c r="U54" s="248">
        <f t="shared" si="14"/>
        <v>179.09377276553579</v>
      </c>
      <c r="V54" s="248">
        <f t="shared" si="14"/>
        <v>120.79243962717247</v>
      </c>
      <c r="W54" s="248">
        <f t="shared" si="14"/>
        <v>174.89957602045311</v>
      </c>
      <c r="X54" s="248">
        <f t="shared" si="14"/>
        <v>161.03087333980639</v>
      </c>
      <c r="Y54" s="249">
        <f t="shared" si="14"/>
        <v>1541.6724338588276</v>
      </c>
      <c r="Z54" s="249">
        <f t="shared" si="14"/>
        <v>1655.9292457940699</v>
      </c>
      <c r="AA54" s="252">
        <f t="shared" si="7"/>
        <v>7.4112249415562159E-2</v>
      </c>
    </row>
    <row r="55" spans="1:27">
      <c r="A55" s="246" t="str">
        <f t="shared" ref="A55:Z55" si="16">A32</f>
        <v>Estaño</v>
      </c>
      <c r="B55" s="246" t="str">
        <f t="shared" si="16"/>
        <v>Valor</v>
      </c>
      <c r="C55" s="246" t="str">
        <f t="shared" si="16"/>
        <v>(US$MM)</v>
      </c>
      <c r="D55" s="247">
        <f t="shared" ref="D55:E55" si="17">D32</f>
        <v>595.09949347270776</v>
      </c>
      <c r="E55" s="247">
        <f t="shared" si="17"/>
        <v>662.76975228062634</v>
      </c>
      <c r="F55" s="247">
        <f t="shared" si="16"/>
        <v>591.21348325130839</v>
      </c>
      <c r="G55" s="247">
        <f t="shared" si="16"/>
        <v>841.62143845581932</v>
      </c>
      <c r="H55" s="247">
        <f t="shared" si="16"/>
        <v>775.59494796720764</v>
      </c>
      <c r="I55" s="247">
        <f t="shared" si="16"/>
        <v>558.25922602627895</v>
      </c>
      <c r="J55" s="247">
        <f t="shared" si="16"/>
        <v>527.71235375709966</v>
      </c>
      <c r="K55" s="247">
        <f t="shared" si="16"/>
        <v>539.5582164992918</v>
      </c>
      <c r="L55" s="247">
        <f t="shared" si="16"/>
        <v>341.685340655076</v>
      </c>
      <c r="M55" s="248">
        <f t="shared" si="16"/>
        <v>22.323604097239578</v>
      </c>
      <c r="N55" s="248">
        <f t="shared" si="16"/>
        <v>19.762907378040666</v>
      </c>
      <c r="O55" s="248">
        <f t="shared" si="16"/>
        <v>29.211015605115669</v>
      </c>
      <c r="P55" s="248">
        <f t="shared" si="16"/>
        <v>25.810516199684088</v>
      </c>
      <c r="Q55" s="248">
        <f t="shared" si="16"/>
        <v>27.045608510137768</v>
      </c>
      <c r="R55" s="248">
        <f t="shared" si="16"/>
        <v>28.200386283674614</v>
      </c>
      <c r="S55" s="248">
        <f t="shared" si="16"/>
        <v>29.524452468278685</v>
      </c>
      <c r="T55" s="248">
        <f t="shared" si="16"/>
        <v>30.396099065669492</v>
      </c>
      <c r="U55" s="248">
        <f t="shared" si="16"/>
        <v>25.022480520782352</v>
      </c>
      <c r="V55" s="248">
        <f t="shared" si="16"/>
        <v>38.938490778638254</v>
      </c>
      <c r="W55" s="248">
        <f t="shared" si="16"/>
        <v>24.944519646337969</v>
      </c>
      <c r="X55" s="248">
        <f t="shared" si="16"/>
        <v>27.710026800605004</v>
      </c>
      <c r="Y55" s="249">
        <f t="shared" si="16"/>
        <v>350.00259655641497</v>
      </c>
      <c r="Z55" s="249">
        <f t="shared" si="16"/>
        <v>343.75473560885104</v>
      </c>
      <c r="AA55" s="252">
        <f t="shared" si="7"/>
        <v>-1.7850898847708629E-2</v>
      </c>
    </row>
    <row r="56" spans="1:27">
      <c r="A56" s="246" t="str">
        <f>A28</f>
        <v>Hierro</v>
      </c>
      <c r="B56" s="246" t="str">
        <f t="shared" ref="B56:Z56" si="18">B28</f>
        <v>Valor</v>
      </c>
      <c r="C56" s="246" t="str">
        <f t="shared" si="18"/>
        <v>(US$MM)</v>
      </c>
      <c r="D56" s="247">
        <f>D28</f>
        <v>285.41642566243098</v>
      </c>
      <c r="E56" s="247">
        <f>E28</f>
        <v>385.08789704585701</v>
      </c>
      <c r="F56" s="247">
        <f>F28</f>
        <v>297.68320635250899</v>
      </c>
      <c r="G56" s="247">
        <f t="shared" si="18"/>
        <v>523.27650585695505</v>
      </c>
      <c r="H56" s="247">
        <f t="shared" si="18"/>
        <v>1030.072291616872</v>
      </c>
      <c r="I56" s="247">
        <f t="shared" si="18"/>
        <v>844.8284799506572</v>
      </c>
      <c r="J56" s="247">
        <f t="shared" si="18"/>
        <v>856.80847467289618</v>
      </c>
      <c r="K56" s="247">
        <f t="shared" si="18"/>
        <v>646.70480025804579</v>
      </c>
      <c r="L56" s="247">
        <f t="shared" ref="L56" si="19">L28</f>
        <v>350.00259655641497</v>
      </c>
      <c r="M56" s="248">
        <f t="shared" si="18"/>
        <v>24.274608215093998</v>
      </c>
      <c r="N56" s="248">
        <f t="shared" si="18"/>
        <v>18.893696123573001</v>
      </c>
      <c r="O56" s="248">
        <f t="shared" si="18"/>
        <v>27.090009385212003</v>
      </c>
      <c r="P56" s="248">
        <f t="shared" si="18"/>
        <v>35.059301825388999</v>
      </c>
      <c r="Q56" s="248">
        <f t="shared" si="18"/>
        <v>47.879018236697995</v>
      </c>
      <c r="R56" s="248">
        <f t="shared" si="18"/>
        <v>15.846806660494</v>
      </c>
      <c r="S56" s="248">
        <f t="shared" si="18"/>
        <v>34.595489238638997</v>
      </c>
      <c r="T56" s="248">
        <f t="shared" si="18"/>
        <v>28.670021759078001</v>
      </c>
      <c r="U56" s="248">
        <f t="shared" si="18"/>
        <v>15.278998548838002</v>
      </c>
      <c r="V56" s="248">
        <f t="shared" si="18"/>
        <v>24.356809622316</v>
      </c>
      <c r="W56" s="248">
        <f t="shared" si="18"/>
        <v>40.607206522491005</v>
      </c>
      <c r="X56" s="248">
        <f t="shared" si="18"/>
        <v>41.532175160867148</v>
      </c>
      <c r="Y56" s="249">
        <f t="shared" si="18"/>
        <v>341.685340655076</v>
      </c>
      <c r="Z56" s="249">
        <f t="shared" si="18"/>
        <v>344.26226528241506</v>
      </c>
      <c r="AA56" s="252">
        <f t="shared" si="7"/>
        <v>7.5418062197183389E-3</v>
      </c>
    </row>
    <row r="57" spans="1:27">
      <c r="A57" s="246" t="str">
        <f>A36</f>
        <v>Molibdeno</v>
      </c>
      <c r="B57" s="246" t="str">
        <f t="shared" ref="B57:Z57" si="20">B36</f>
        <v>Valor</v>
      </c>
      <c r="C57" s="246" t="str">
        <f t="shared" si="20"/>
        <v>(US$MM)</v>
      </c>
      <c r="D57" s="247">
        <f t="shared" ref="D57:E57" si="21">D36</f>
        <v>991.16764057624141</v>
      </c>
      <c r="E57" s="247">
        <f t="shared" si="21"/>
        <v>943.09487178572181</v>
      </c>
      <c r="F57" s="247">
        <f t="shared" si="20"/>
        <v>275.96500791530212</v>
      </c>
      <c r="G57" s="247">
        <f t="shared" si="20"/>
        <v>491.9356947636328</v>
      </c>
      <c r="H57" s="247">
        <f t="shared" si="20"/>
        <v>563.68947023926762</v>
      </c>
      <c r="I57" s="247">
        <f t="shared" si="20"/>
        <v>428.26749069318208</v>
      </c>
      <c r="J57" s="247">
        <f t="shared" si="20"/>
        <v>355.52074602744028</v>
      </c>
      <c r="K57" s="247">
        <f t="shared" si="20"/>
        <v>360.16193124196127</v>
      </c>
      <c r="L57" s="247">
        <f t="shared" ref="L57" si="22">L36</f>
        <v>219.63469285986599</v>
      </c>
      <c r="M57" s="248">
        <f t="shared" si="20"/>
        <v>17.514902714360616</v>
      </c>
      <c r="N57" s="248">
        <f t="shared" si="20"/>
        <v>11.124294926717189</v>
      </c>
      <c r="O57" s="248">
        <f t="shared" si="20"/>
        <v>15.291450527869754</v>
      </c>
      <c r="P57" s="248">
        <f t="shared" si="20"/>
        <v>21.489572472509959</v>
      </c>
      <c r="Q57" s="248">
        <f t="shared" si="20"/>
        <v>11.834953347084515</v>
      </c>
      <c r="R57" s="248">
        <f t="shared" si="20"/>
        <v>26.557113339283379</v>
      </c>
      <c r="S57" s="248">
        <f t="shared" si="20"/>
        <v>26.865067088107786</v>
      </c>
      <c r="T57" s="248">
        <f t="shared" si="20"/>
        <v>29.314065090637236</v>
      </c>
      <c r="U57" s="248">
        <f t="shared" si="20"/>
        <v>35.852532757682049</v>
      </c>
      <c r="V57" s="248">
        <f t="shared" si="20"/>
        <v>29.492186945356117</v>
      </c>
      <c r="W57" s="248">
        <f t="shared" si="20"/>
        <v>26.028088770770463</v>
      </c>
      <c r="X57" s="248">
        <f t="shared" si="20"/>
        <v>22.668440510992561</v>
      </c>
      <c r="Y57" s="249">
        <f t="shared" si="20"/>
        <v>219.63469285986599</v>
      </c>
      <c r="Z57" s="249">
        <f t="shared" si="20"/>
        <v>272.67154160154439</v>
      </c>
      <c r="AA57" s="252">
        <f t="shared" si="7"/>
        <v>0.24147755553134598</v>
      </c>
    </row>
    <row r="58" spans="1:27">
      <c r="A58" s="246" t="str">
        <f>A40</f>
        <v>Otros</v>
      </c>
      <c r="B58" s="246" t="str">
        <f t="shared" ref="B58:Z58" si="23">B40</f>
        <v>Valor</v>
      </c>
      <c r="C58" s="246" t="str">
        <f t="shared" si="23"/>
        <v>(US$MM)</v>
      </c>
      <c r="D58" s="247">
        <f t="shared" ref="D58:E58" si="24">D40</f>
        <v>50.600247423758653</v>
      </c>
      <c r="E58" s="247">
        <f t="shared" si="24"/>
        <v>47.623667214277958</v>
      </c>
      <c r="F58" s="247">
        <f t="shared" si="23"/>
        <v>27.489491084697907</v>
      </c>
      <c r="G58" s="247">
        <f t="shared" si="23"/>
        <v>29.128838236367177</v>
      </c>
      <c r="H58" s="247">
        <f t="shared" si="23"/>
        <v>31.208521760732285</v>
      </c>
      <c r="I58" s="247">
        <f t="shared" si="23"/>
        <v>21.6183863068179</v>
      </c>
      <c r="J58" s="247">
        <f t="shared" si="23"/>
        <v>23.221805972559654</v>
      </c>
      <c r="K58" s="247">
        <f t="shared" si="23"/>
        <v>37.872977758038765</v>
      </c>
      <c r="L58" s="247">
        <f t="shared" ref="L58" si="25">L40</f>
        <v>26.956227140133979</v>
      </c>
      <c r="M58" s="248">
        <f t="shared" si="23"/>
        <v>0.57732328563938395</v>
      </c>
      <c r="N58" s="248">
        <f t="shared" si="23"/>
        <v>1.0508820732828106</v>
      </c>
      <c r="O58" s="248">
        <f t="shared" si="23"/>
        <v>7.76374721302453E-2</v>
      </c>
      <c r="P58" s="248">
        <f t="shared" si="23"/>
        <v>7.9237527490040094E-2</v>
      </c>
      <c r="Q58" s="248">
        <f t="shared" si="23"/>
        <v>0.84117865291548632</v>
      </c>
      <c r="R58" s="248">
        <f t="shared" si="23"/>
        <v>1.3499786607166193</v>
      </c>
      <c r="S58" s="248">
        <f t="shared" si="23"/>
        <v>0.95595391189221601</v>
      </c>
      <c r="T58" s="248">
        <f t="shared" si="23"/>
        <v>0.79833190936276566</v>
      </c>
      <c r="U58" s="248">
        <f t="shared" si="23"/>
        <v>0.84898924231794837</v>
      </c>
      <c r="V58" s="248">
        <f t="shared" si="23"/>
        <v>3.9586360546438826</v>
      </c>
      <c r="W58" s="248">
        <f t="shared" si="23"/>
        <v>5.463822922953554E-2</v>
      </c>
      <c r="X58" s="248">
        <f t="shared" si="23"/>
        <v>2.6122514890074378</v>
      </c>
      <c r="Y58" s="249">
        <f t="shared" si="23"/>
        <v>26.956227140133979</v>
      </c>
      <c r="Z58" s="249">
        <f t="shared" si="23"/>
        <v>14.999100398455615</v>
      </c>
      <c r="AA58" s="252">
        <f t="shared" si="7"/>
        <v>-0.44357567843297729</v>
      </c>
    </row>
    <row r="59" spans="1:27">
      <c r="D59" s="250">
        <f>SUM(D50:D58)</f>
        <v>17439.352246936651</v>
      </c>
      <c r="E59" s="250">
        <f>SUM(E50:E58)</f>
        <v>18100.9679482994</v>
      </c>
      <c r="F59" s="250">
        <f>SUM(F50:F58)</f>
        <v>16481.813528277929</v>
      </c>
      <c r="G59" s="250">
        <f t="shared" ref="G59:S59" si="26">SUM(G50:G58)</f>
        <v>21902.831565768924</v>
      </c>
      <c r="H59" s="250">
        <f t="shared" si="26"/>
        <v>27525.674834212732</v>
      </c>
      <c r="I59" s="250">
        <f t="shared" si="26"/>
        <v>27466.673086776646</v>
      </c>
      <c r="J59" s="250">
        <f t="shared" si="26"/>
        <v>23789.445416193052</v>
      </c>
      <c r="K59" s="250">
        <f t="shared" si="26"/>
        <v>20545.413928408008</v>
      </c>
      <c r="L59" s="250">
        <f t="shared" si="26"/>
        <v>18836.319853859728</v>
      </c>
      <c r="M59" s="251">
        <f t="shared" si="26"/>
        <v>1368.1119311951834</v>
      </c>
      <c r="N59" s="251">
        <f t="shared" si="26"/>
        <v>1391.7103225857804</v>
      </c>
      <c r="O59" s="251">
        <f t="shared" si="26"/>
        <v>1665.7796611950873</v>
      </c>
      <c r="P59" s="251">
        <f t="shared" si="26"/>
        <v>1736.5709030953583</v>
      </c>
      <c r="Q59" s="251">
        <f t="shared" si="26"/>
        <v>1693.9183822526159</v>
      </c>
      <c r="R59" s="251">
        <f t="shared" si="26"/>
        <v>1632.3814095206844</v>
      </c>
      <c r="S59" s="251">
        <f t="shared" si="26"/>
        <v>2015.0192736706945</v>
      </c>
      <c r="T59" s="251">
        <f>SUM(T50:T58)</f>
        <v>1879.6569074096462</v>
      </c>
      <c r="U59" s="251">
        <f>SUM(U50:U58)</f>
        <v>1865.3357782646567</v>
      </c>
      <c r="V59" s="251">
        <f>SUM(V50:V58)</f>
        <v>2076.1465658442753</v>
      </c>
      <c r="W59" s="251">
        <f>SUM(W50:W58)</f>
        <v>1947.3929539255648</v>
      </c>
      <c r="X59" s="251">
        <f>SUM(X50:X58)</f>
        <v>2278.7972304143987</v>
      </c>
      <c r="Y59" s="251">
        <f t="shared" ref="Y59:Z59" si="27">SUM(Y50:Y58)</f>
        <v>18836.319853859728</v>
      </c>
      <c r="Z59" s="251">
        <f t="shared" si="27"/>
        <v>21652.039016532101</v>
      </c>
    </row>
    <row r="62" spans="1:27">
      <c r="A62" s="246" t="s">
        <v>9</v>
      </c>
      <c r="B62" s="246" t="str">
        <f t="shared" ref="B62:Z62" si="28">B9</f>
        <v>Cantidad</v>
      </c>
      <c r="C62" s="246" t="str">
        <f t="shared" si="28"/>
        <v>(Miles Tm)</v>
      </c>
      <c r="D62" s="247">
        <f t="shared" ref="D62:E62" si="29">D9</f>
        <v>1121.9424399999998</v>
      </c>
      <c r="E62" s="247">
        <f t="shared" si="29"/>
        <v>1243.0921780000001</v>
      </c>
      <c r="F62" s="247">
        <f t="shared" si="28"/>
        <v>1246.1711079999998</v>
      </c>
      <c r="G62" s="247">
        <f t="shared" si="28"/>
        <v>1256.1313640000003</v>
      </c>
      <c r="H62" s="247">
        <f t="shared" si="28"/>
        <v>1262.237985</v>
      </c>
      <c r="I62" s="247">
        <f t="shared" si="28"/>
        <v>1405.5533140000002</v>
      </c>
      <c r="J62" s="247">
        <f t="shared" si="28"/>
        <v>1403.9670750000002</v>
      </c>
      <c r="K62" s="247">
        <f t="shared" si="28"/>
        <v>1402.417778</v>
      </c>
      <c r="L62" s="247">
        <f t="shared" si="28"/>
        <v>1751.5973160000001</v>
      </c>
      <c r="M62" s="248">
        <f t="shared" si="28"/>
        <v>160.13888400000002</v>
      </c>
      <c r="N62" s="248">
        <f t="shared" si="28"/>
        <v>160.47769199999999</v>
      </c>
      <c r="O62" s="248">
        <f t="shared" si="28"/>
        <v>175.10828600000002</v>
      </c>
      <c r="P62" s="248">
        <f t="shared" si="28"/>
        <v>212.33158899999998</v>
      </c>
      <c r="Q62" s="248">
        <f t="shared" si="28"/>
        <v>208.52819299999999</v>
      </c>
      <c r="R62" s="248">
        <f t="shared" si="28"/>
        <v>172.146207</v>
      </c>
      <c r="S62" s="248">
        <f t="shared" si="28"/>
        <v>244.47029599999999</v>
      </c>
      <c r="T62" s="248">
        <f t="shared" si="28"/>
        <v>215.415753</v>
      </c>
      <c r="U62" s="248">
        <f t="shared" si="28"/>
        <v>192.10266300000001</v>
      </c>
      <c r="V62" s="248">
        <f t="shared" si="28"/>
        <v>283.10727700000001</v>
      </c>
      <c r="W62" s="248">
        <f t="shared" si="28"/>
        <v>210.35643199999998</v>
      </c>
      <c r="X62" s="248">
        <f t="shared" si="28"/>
        <v>258.26206200000001</v>
      </c>
      <c r="Y62" s="249">
        <f t="shared" si="28"/>
        <v>1751.5973160000001</v>
      </c>
      <c r="Z62" s="249">
        <f t="shared" si="28"/>
        <v>2492.4748870000003</v>
      </c>
      <c r="AA62" s="252">
        <f t="shared" ref="AA62:AA69" si="30">Z62/Y62-1</f>
        <v>0.42297254296546338</v>
      </c>
    </row>
    <row r="63" spans="1:27">
      <c r="A63" s="246" t="s">
        <v>16</v>
      </c>
      <c r="B63" s="246" t="str">
        <f t="shared" ref="B63:Z63" si="31">B13</f>
        <v>Cantidad</v>
      </c>
      <c r="C63" s="246" t="str">
        <f t="shared" si="31"/>
        <v>(Miles Oz. Tr.)</v>
      </c>
      <c r="D63" s="247">
        <f t="shared" ref="D63:E63" si="32">D13</f>
        <v>5967.3943619999991</v>
      </c>
      <c r="E63" s="247">
        <f t="shared" si="32"/>
        <v>6417.683814</v>
      </c>
      <c r="F63" s="247">
        <f t="shared" si="31"/>
        <v>6972.1969499999996</v>
      </c>
      <c r="G63" s="247">
        <f t="shared" si="31"/>
        <v>6334.5532089999997</v>
      </c>
      <c r="H63" s="247">
        <f t="shared" si="31"/>
        <v>6492.2497979999989</v>
      </c>
      <c r="I63" s="247">
        <f t="shared" si="31"/>
        <v>6427.0524130000013</v>
      </c>
      <c r="J63" s="247">
        <f t="shared" si="31"/>
        <v>6047.3659180000004</v>
      </c>
      <c r="K63" s="247">
        <f t="shared" si="31"/>
        <v>5323.3804000000009</v>
      </c>
      <c r="L63" s="247">
        <f t="shared" si="31"/>
        <v>5641.7128549999998</v>
      </c>
      <c r="M63" s="248">
        <f t="shared" si="31"/>
        <v>481.58408100000003</v>
      </c>
      <c r="N63" s="248">
        <f t="shared" si="31"/>
        <v>407.59125399999999</v>
      </c>
      <c r="O63" s="248">
        <f t="shared" si="31"/>
        <v>493.54771299999999</v>
      </c>
      <c r="P63" s="248">
        <f t="shared" si="31"/>
        <v>470.289581</v>
      </c>
      <c r="Q63" s="248">
        <f t="shared" si="31"/>
        <v>425.241353</v>
      </c>
      <c r="R63" s="248">
        <f t="shared" si="31"/>
        <v>529.40718200000003</v>
      </c>
      <c r="S63" s="248">
        <f t="shared" si="31"/>
        <v>488.87904099999997</v>
      </c>
      <c r="T63" s="248">
        <f t="shared" si="31"/>
        <v>473.34088800000001</v>
      </c>
      <c r="U63" s="248">
        <f t="shared" si="31"/>
        <v>526.881483</v>
      </c>
      <c r="V63" s="248">
        <f t="shared" si="31"/>
        <v>471.12586399999998</v>
      </c>
      <c r="W63" s="248">
        <f t="shared" si="31"/>
        <v>469.97004700000002</v>
      </c>
      <c r="X63" s="248">
        <f t="shared" si="31"/>
        <v>539.11074199999996</v>
      </c>
      <c r="Y63" s="249">
        <f t="shared" si="31"/>
        <v>5641.7128549999998</v>
      </c>
      <c r="Z63" s="249">
        <f t="shared" si="31"/>
        <v>5810.3506559999996</v>
      </c>
      <c r="AA63" s="252">
        <f t="shared" si="30"/>
        <v>2.9891241425118453E-2</v>
      </c>
    </row>
    <row r="64" spans="1:27">
      <c r="A64" s="246" t="s">
        <v>19</v>
      </c>
      <c r="B64" s="246" t="str">
        <f t="shared" ref="B64:Z64" si="33">B17</f>
        <v>Cantidad</v>
      </c>
      <c r="C64" s="246" t="str">
        <f t="shared" si="33"/>
        <v>(Miles Tm.)</v>
      </c>
      <c r="D64" s="247">
        <f t="shared" ref="D64:E64" si="34">D17</f>
        <v>1272.656301</v>
      </c>
      <c r="E64" s="247">
        <f t="shared" si="34"/>
        <v>1457.1284639999999</v>
      </c>
      <c r="F64" s="247">
        <f t="shared" si="33"/>
        <v>1372.5174649999999</v>
      </c>
      <c r="G64" s="247">
        <f t="shared" si="33"/>
        <v>1314.0726309999998</v>
      </c>
      <c r="H64" s="247">
        <f t="shared" si="33"/>
        <v>1007.2882920000002</v>
      </c>
      <c r="I64" s="247">
        <f t="shared" si="33"/>
        <v>1016.2970770000001</v>
      </c>
      <c r="J64" s="247">
        <f t="shared" si="33"/>
        <v>1079.006396</v>
      </c>
      <c r="K64" s="247">
        <f t="shared" si="33"/>
        <v>1149.2442489999999</v>
      </c>
      <c r="L64" s="247">
        <f t="shared" si="33"/>
        <v>1217.306257</v>
      </c>
      <c r="M64" s="248">
        <f t="shared" si="33"/>
        <v>101.09020099999999</v>
      </c>
      <c r="N64" s="248">
        <f t="shared" si="33"/>
        <v>85.013333000000003</v>
      </c>
      <c r="O64" s="248">
        <f t="shared" si="33"/>
        <v>89.247526999999991</v>
      </c>
      <c r="P64" s="248">
        <f t="shared" si="33"/>
        <v>80.392409999999998</v>
      </c>
      <c r="Q64" s="248">
        <f t="shared" si="33"/>
        <v>88.589920000000006</v>
      </c>
      <c r="R64" s="248">
        <f t="shared" si="33"/>
        <v>80.215418999999997</v>
      </c>
      <c r="S64" s="248">
        <f t="shared" si="33"/>
        <v>68.240196999999995</v>
      </c>
      <c r="T64" s="248">
        <f t="shared" si="33"/>
        <v>122.477575</v>
      </c>
      <c r="U64" s="248">
        <f t="shared" si="33"/>
        <v>83.650807999999998</v>
      </c>
      <c r="V64" s="248">
        <f t="shared" si="33"/>
        <v>94.464577000000006</v>
      </c>
      <c r="W64" s="248">
        <f t="shared" si="33"/>
        <v>107.297652</v>
      </c>
      <c r="X64" s="248">
        <f t="shared" si="33"/>
        <v>111.672894</v>
      </c>
      <c r="Y64" s="249">
        <f t="shared" si="33"/>
        <v>1217.306257</v>
      </c>
      <c r="Z64" s="249">
        <f t="shared" si="33"/>
        <v>1113.5895599999999</v>
      </c>
      <c r="AA64" s="252">
        <f t="shared" si="30"/>
        <v>-8.5201810475866169E-2</v>
      </c>
    </row>
    <row r="65" spans="1:27">
      <c r="A65" s="246" t="s">
        <v>22</v>
      </c>
      <c r="B65" s="246" t="str">
        <f t="shared" ref="B65:Z65" si="35">B21</f>
        <v>Cantidad</v>
      </c>
      <c r="C65" s="246" t="str">
        <f t="shared" si="35"/>
        <v>(Millones Oz. Tr.)</v>
      </c>
      <c r="D65" s="247">
        <f t="shared" ref="D65:E65" si="36">D21</f>
        <v>40.359925000000004</v>
      </c>
      <c r="E65" s="247">
        <f t="shared" si="36"/>
        <v>39.690534</v>
      </c>
      <c r="F65" s="247">
        <f t="shared" si="35"/>
        <v>16.249386999999999</v>
      </c>
      <c r="G65" s="247">
        <f t="shared" si="35"/>
        <v>6.1603579999999996</v>
      </c>
      <c r="H65" s="247">
        <f t="shared" si="35"/>
        <v>6.5176329999999991</v>
      </c>
      <c r="I65" s="247">
        <f t="shared" si="35"/>
        <v>6.9355449999999994</v>
      </c>
      <c r="J65" s="247">
        <f t="shared" si="35"/>
        <v>21.204193999999998</v>
      </c>
      <c r="K65" s="247">
        <f t="shared" si="35"/>
        <v>17.144968000000002</v>
      </c>
      <c r="L65" s="247">
        <f t="shared" si="35"/>
        <v>8.9059539999999995</v>
      </c>
      <c r="M65" s="248">
        <f t="shared" si="35"/>
        <v>0.47999000000000003</v>
      </c>
      <c r="N65" s="248">
        <f t="shared" si="35"/>
        <v>0.83609100000000003</v>
      </c>
      <c r="O65" s="248">
        <f t="shared" si="35"/>
        <v>0.49635899999999999</v>
      </c>
      <c r="P65" s="248">
        <f t="shared" si="35"/>
        <v>0.62938700000000003</v>
      </c>
      <c r="Q65" s="248">
        <f t="shared" si="35"/>
        <v>0.50942799999999999</v>
      </c>
      <c r="R65" s="248">
        <f t="shared" si="35"/>
        <v>0.64150099999999999</v>
      </c>
      <c r="S65" s="248">
        <f t="shared" si="35"/>
        <v>0.63417100000000004</v>
      </c>
      <c r="T65" s="248">
        <f t="shared" si="35"/>
        <v>0.314054</v>
      </c>
      <c r="U65" s="248">
        <f t="shared" si="35"/>
        <v>0.90884600000000004</v>
      </c>
      <c r="V65" s="248">
        <f t="shared" si="35"/>
        <v>0.44889600000000002</v>
      </c>
      <c r="W65" s="248">
        <f t="shared" si="35"/>
        <v>0.51993900000000004</v>
      </c>
      <c r="X65" s="248">
        <f t="shared" si="35"/>
        <v>0.58191700000000002</v>
      </c>
      <c r="Y65" s="249">
        <f t="shared" si="35"/>
        <v>8.9059539999999995</v>
      </c>
      <c r="Z65" s="249">
        <f t="shared" si="35"/>
        <v>7.1238969999999986</v>
      </c>
      <c r="AA65" s="252">
        <f t="shared" si="30"/>
        <v>-0.20009726077633017</v>
      </c>
    </row>
    <row r="66" spans="1:27">
      <c r="A66" s="246" t="s">
        <v>25</v>
      </c>
      <c r="B66" s="246" t="str">
        <f t="shared" ref="B66:Z66" si="37">B25</f>
        <v>Cantidad</v>
      </c>
      <c r="C66" s="246" t="str">
        <f t="shared" si="37"/>
        <v>(Miles Tm.)</v>
      </c>
      <c r="D66" s="247">
        <f t="shared" ref="D66:E66" si="38">D25</f>
        <v>416.63830099999996</v>
      </c>
      <c r="E66" s="247">
        <f t="shared" si="38"/>
        <v>524.99695399999996</v>
      </c>
      <c r="F66" s="247">
        <f t="shared" si="37"/>
        <v>681.50997000000007</v>
      </c>
      <c r="G66" s="247">
        <f t="shared" si="37"/>
        <v>769.96655399999997</v>
      </c>
      <c r="H66" s="247">
        <f t="shared" si="37"/>
        <v>987.66261499999996</v>
      </c>
      <c r="I66" s="247">
        <f t="shared" si="37"/>
        <v>1169.6602899999998</v>
      </c>
      <c r="J66" s="247">
        <f t="shared" si="37"/>
        <v>855.15530999999999</v>
      </c>
      <c r="K66" s="247">
        <f t="shared" si="37"/>
        <v>771.45482600000003</v>
      </c>
      <c r="L66" s="247">
        <f t="shared" si="37"/>
        <v>934.00496799999996</v>
      </c>
      <c r="M66" s="248">
        <f t="shared" si="37"/>
        <v>32.478214999999999</v>
      </c>
      <c r="N66" s="248">
        <f t="shared" si="37"/>
        <v>97.808315000000007</v>
      </c>
      <c r="O66" s="248">
        <f t="shared" si="37"/>
        <v>86.057498999999993</v>
      </c>
      <c r="P66" s="248">
        <f t="shared" si="37"/>
        <v>57.159015999999994</v>
      </c>
      <c r="Q66" s="248">
        <f t="shared" si="37"/>
        <v>75.218533000000008</v>
      </c>
      <c r="R66" s="248">
        <f t="shared" si="37"/>
        <v>73.50815399999999</v>
      </c>
      <c r="S66" s="248">
        <f t="shared" si="37"/>
        <v>86.437663000000001</v>
      </c>
      <c r="T66" s="248">
        <f t="shared" si="37"/>
        <v>81.581048999999993</v>
      </c>
      <c r="U66" s="248">
        <f t="shared" si="37"/>
        <v>96.261060000000001</v>
      </c>
      <c r="V66" s="248">
        <f t="shared" si="37"/>
        <v>66.428070000000005</v>
      </c>
      <c r="W66" s="248">
        <f t="shared" si="37"/>
        <v>92.292733999999996</v>
      </c>
      <c r="X66" s="248">
        <f t="shared" si="37"/>
        <v>85.577528000000001</v>
      </c>
      <c r="Y66" s="249">
        <f t="shared" si="37"/>
        <v>934.00496799999996</v>
      </c>
      <c r="Z66" s="249">
        <f t="shared" si="37"/>
        <v>941.4404310000001</v>
      </c>
      <c r="AA66" s="252">
        <f t="shared" si="30"/>
        <v>7.9608388121552576E-3</v>
      </c>
    </row>
    <row r="67" spans="1:27">
      <c r="A67" s="246" t="s">
        <v>26</v>
      </c>
      <c r="B67" s="246" t="str">
        <f t="shared" ref="B67:Z67" si="39">B33</f>
        <v>Cantidad</v>
      </c>
      <c r="C67" s="246" t="str">
        <f t="shared" si="39"/>
        <v>(Miles Tm.)</v>
      </c>
      <c r="D67" s="247">
        <f t="shared" ref="D67:E67" si="40">D33</f>
        <v>41.111622999999994</v>
      </c>
      <c r="E67" s="247">
        <f t="shared" si="40"/>
        <v>38.263483999999998</v>
      </c>
      <c r="F67" s="247">
        <f t="shared" si="39"/>
        <v>37.071149999999996</v>
      </c>
      <c r="G67" s="247">
        <f t="shared" si="39"/>
        <v>39.02278900000001</v>
      </c>
      <c r="H67" s="247">
        <f t="shared" si="39"/>
        <v>31.899958000000002</v>
      </c>
      <c r="I67" s="247">
        <f t="shared" si="39"/>
        <v>25.545801000000001</v>
      </c>
      <c r="J67" s="247">
        <f t="shared" si="39"/>
        <v>23.824697999999998</v>
      </c>
      <c r="K67" s="247">
        <f t="shared" si="39"/>
        <v>24.640213999999997</v>
      </c>
      <c r="L67" s="247">
        <f t="shared" si="39"/>
        <v>20.111056000000001</v>
      </c>
      <c r="M67" s="248">
        <f t="shared" si="39"/>
        <v>1.4993270000000001</v>
      </c>
      <c r="N67" s="248">
        <f t="shared" si="39"/>
        <v>1.3132950000000001</v>
      </c>
      <c r="O67" s="248">
        <f t="shared" si="39"/>
        <v>1.8643350000000001</v>
      </c>
      <c r="P67" s="248">
        <f t="shared" si="39"/>
        <v>1.5060549999999999</v>
      </c>
      <c r="Q67" s="248">
        <f t="shared" si="39"/>
        <v>1.587386</v>
      </c>
      <c r="R67" s="248">
        <f t="shared" si="39"/>
        <v>1.694342</v>
      </c>
      <c r="S67" s="248">
        <f t="shared" si="39"/>
        <v>1.681192</v>
      </c>
      <c r="T67" s="248">
        <f t="shared" si="39"/>
        <v>1.6851210000000001</v>
      </c>
      <c r="U67" s="248">
        <f t="shared" si="39"/>
        <v>1.322325</v>
      </c>
      <c r="V67" s="248">
        <f t="shared" si="39"/>
        <v>1.9657610000000001</v>
      </c>
      <c r="W67" s="248">
        <f t="shared" si="39"/>
        <v>1.20045</v>
      </c>
      <c r="X67" s="248">
        <f t="shared" si="39"/>
        <v>0.58287299999999997</v>
      </c>
      <c r="Y67" s="249">
        <f t="shared" si="39"/>
        <v>11.646831000000001</v>
      </c>
      <c r="Z67" s="249">
        <f t="shared" si="39"/>
        <v>11.359424000000001</v>
      </c>
      <c r="AA67" s="252">
        <f t="shared" si="30"/>
        <v>-2.467684127982972E-2</v>
      </c>
    </row>
    <row r="68" spans="1:27">
      <c r="A68" s="246" t="s">
        <v>27</v>
      </c>
      <c r="B68" s="246" t="str">
        <f t="shared" ref="B68:X68" si="41">B37</f>
        <v>Cantidad</v>
      </c>
      <c r="C68" s="246" t="str">
        <f t="shared" si="41"/>
        <v>(Miles Tm.)</v>
      </c>
      <c r="D68" s="247">
        <f>D29</f>
        <v>7.1777029999999993</v>
      </c>
      <c r="E68" s="247">
        <f>E29</f>
        <v>6.8411140000000001</v>
      </c>
      <c r="F68" s="247">
        <f>F29</f>
        <v>6.7791249999999996</v>
      </c>
      <c r="G68" s="247">
        <f t="shared" ref="G68:Q68" si="42">G29</f>
        <v>7.959607000000001</v>
      </c>
      <c r="H68" s="247">
        <f t="shared" si="42"/>
        <v>9.2557340000000003</v>
      </c>
      <c r="I68" s="247">
        <f t="shared" si="42"/>
        <v>9.7848829999999989</v>
      </c>
      <c r="J68" s="247">
        <f t="shared" si="42"/>
        <v>10.373199999999999</v>
      </c>
      <c r="K68" s="247">
        <f t="shared" si="42"/>
        <v>11.368120999999999</v>
      </c>
      <c r="L68" s="247">
        <f t="shared" si="42"/>
        <v>11.646831000000001</v>
      </c>
      <c r="M68" s="248">
        <f t="shared" si="42"/>
        <v>1.2282169999999999</v>
      </c>
      <c r="N68" s="248">
        <f t="shared" si="42"/>
        <v>0.84068300000000007</v>
      </c>
      <c r="O68" s="248">
        <f t="shared" si="42"/>
        <v>0.79943900000000001</v>
      </c>
      <c r="P68" s="248">
        <f t="shared" si="42"/>
        <v>1.011879</v>
      </c>
      <c r="Q68" s="248">
        <f t="shared" si="42"/>
        <v>1.5847910000000001</v>
      </c>
      <c r="R68" s="248">
        <f t="shared" si="41"/>
        <v>2.040086316</v>
      </c>
      <c r="S68" s="248">
        <f t="shared" si="41"/>
        <v>1.8916574960000001</v>
      </c>
      <c r="T68" s="248">
        <f t="shared" si="41"/>
        <v>2.5201060559999999</v>
      </c>
      <c r="U68" s="248">
        <f t="shared" si="41"/>
        <v>2.7821373420000004</v>
      </c>
      <c r="V68" s="248">
        <f t="shared" si="41"/>
        <v>2.4468293800000001</v>
      </c>
      <c r="W68" s="248">
        <f t="shared" si="41"/>
        <v>2.2115377700000001</v>
      </c>
      <c r="X68" s="248">
        <f t="shared" si="41"/>
        <v>1.9475395560000002</v>
      </c>
      <c r="Y68" s="249">
        <f t="shared" ref="Y68:Z68" si="43">Y29</f>
        <v>20.111056000000001</v>
      </c>
      <c r="Z68" s="249">
        <f t="shared" si="43"/>
        <v>19.371681000000002</v>
      </c>
      <c r="AA68" s="252">
        <f t="shared" si="30"/>
        <v>-3.6764603509631621E-2</v>
      </c>
    </row>
    <row r="69" spans="1:27">
      <c r="A69" s="246" t="s">
        <v>29</v>
      </c>
      <c r="B69" s="246" t="str">
        <f t="shared" ref="B69:Z69" si="44">B37</f>
        <v>Cantidad</v>
      </c>
      <c r="C69" s="246" t="str">
        <f t="shared" si="44"/>
        <v>(Miles Tm.)</v>
      </c>
      <c r="D69" s="247">
        <f t="shared" ref="D69:E69" si="45">D37</f>
        <v>16.161707224000001</v>
      </c>
      <c r="E69" s="247">
        <f t="shared" si="45"/>
        <v>18.255964222000003</v>
      </c>
      <c r="F69" s="247">
        <f t="shared" si="44"/>
        <v>12.22908432</v>
      </c>
      <c r="G69" s="247">
        <f t="shared" si="44"/>
        <v>16.693816124000001</v>
      </c>
      <c r="H69" s="247">
        <f t="shared" si="44"/>
        <v>19.451061820000003</v>
      </c>
      <c r="I69" s="247">
        <f t="shared" si="44"/>
        <v>17.877299378000004</v>
      </c>
      <c r="J69" s="247">
        <f t="shared" si="44"/>
        <v>18.448508504000003</v>
      </c>
      <c r="K69" s="247">
        <f t="shared" si="44"/>
        <v>16.477174284000004</v>
      </c>
      <c r="L69" s="247">
        <f t="shared" ref="L69" si="46">L37</f>
        <v>17.754669809999999</v>
      </c>
      <c r="M69" s="248">
        <f t="shared" si="44"/>
        <v>1.9724591780000003</v>
      </c>
      <c r="N69" s="248">
        <f t="shared" si="44"/>
        <v>1.2624568120000002</v>
      </c>
      <c r="O69" s="248">
        <f t="shared" si="44"/>
        <v>1.7655476059999999</v>
      </c>
      <c r="P69" s="248">
        <f t="shared" si="44"/>
        <v>2.3545478540000002</v>
      </c>
      <c r="Q69" s="248">
        <f t="shared" si="44"/>
        <v>1.211227914</v>
      </c>
      <c r="R69" s="248">
        <f t="shared" si="44"/>
        <v>2.040086316</v>
      </c>
      <c r="S69" s="248">
        <f t="shared" si="44"/>
        <v>1.8916574960000001</v>
      </c>
      <c r="T69" s="248">
        <f t="shared" si="44"/>
        <v>2.5201060559999999</v>
      </c>
      <c r="U69" s="248">
        <f t="shared" si="44"/>
        <v>2.7821373420000004</v>
      </c>
      <c r="V69" s="248">
        <f t="shared" si="44"/>
        <v>2.4468293800000001</v>
      </c>
      <c r="W69" s="248">
        <f t="shared" si="44"/>
        <v>2.2115377700000001</v>
      </c>
      <c r="X69" s="248">
        <f t="shared" si="44"/>
        <v>1.9475395560000002</v>
      </c>
      <c r="Y69" s="249">
        <f t="shared" si="44"/>
        <v>17.754669809999999</v>
      </c>
      <c r="Z69" s="249">
        <f t="shared" si="44"/>
        <v>24.406133279999999</v>
      </c>
      <c r="AA69" s="252">
        <f t="shared" si="30"/>
        <v>0.37463177525575175</v>
      </c>
    </row>
    <row r="70" spans="1:27">
      <c r="AA70" s="21"/>
    </row>
    <row r="72" spans="1:27">
      <c r="R72" s="226"/>
      <c r="S72" s="226"/>
      <c r="T72" s="226"/>
      <c r="U72" s="226"/>
      <c r="V72" s="226"/>
      <c r="W72" s="226"/>
      <c r="X72" s="226"/>
      <c r="Y72" s="226"/>
      <c r="Z72" s="226"/>
      <c r="AA72" s="219"/>
    </row>
    <row r="75" spans="1:27">
      <c r="L75" s="10" t="s">
        <v>264</v>
      </c>
      <c r="M75" s="219">
        <v>160.13888400000002</v>
      </c>
      <c r="N75" s="219">
        <v>481.58408100000003</v>
      </c>
      <c r="O75" s="219">
        <v>101.09020099999999</v>
      </c>
      <c r="P75" s="296">
        <v>0.47999000000000003</v>
      </c>
      <c r="Q75" s="219">
        <v>32.478214999999999</v>
      </c>
      <c r="R75" s="296">
        <v>1.4993270000000001</v>
      </c>
      <c r="S75" s="296">
        <v>1.2282169999999999</v>
      </c>
      <c r="T75" s="296">
        <v>1.9724591780000003</v>
      </c>
      <c r="U75" s="296">
        <v>26.956227140133979</v>
      </c>
      <c r="V75" s="219"/>
    </row>
    <row r="76" spans="1:27">
      <c r="L76" s="10" t="s">
        <v>386</v>
      </c>
      <c r="M76" s="219">
        <v>160.47769199999999</v>
      </c>
      <c r="N76" s="219">
        <v>407.59125399999999</v>
      </c>
      <c r="O76" s="219">
        <v>85.013333000000003</v>
      </c>
      <c r="P76" s="296">
        <v>0.83609100000000003</v>
      </c>
      <c r="Q76" s="219">
        <v>97.808315000000007</v>
      </c>
      <c r="R76" s="296">
        <v>1.3132950000000001</v>
      </c>
      <c r="S76" s="296">
        <v>0.84068300000000007</v>
      </c>
      <c r="T76" s="296">
        <v>1.2624568120000002</v>
      </c>
      <c r="U76" s="296">
        <v>14.999100398455615</v>
      </c>
      <c r="V76" s="219"/>
    </row>
    <row r="77" spans="1:27">
      <c r="L77" s="10" t="s">
        <v>266</v>
      </c>
      <c r="M77" s="219">
        <v>175.10828600000002</v>
      </c>
      <c r="N77" s="219">
        <v>493.54771299999999</v>
      </c>
      <c r="O77" s="219">
        <v>89.247526999999991</v>
      </c>
      <c r="P77" s="296">
        <v>0.49635899999999999</v>
      </c>
      <c r="Q77" s="219">
        <v>86.057498999999993</v>
      </c>
      <c r="R77" s="296">
        <v>1.8643350000000001</v>
      </c>
      <c r="S77" s="296">
        <v>0.79943900000000001</v>
      </c>
      <c r="T77" s="296">
        <v>1.7655476059999999</v>
      </c>
      <c r="U77" s="296">
        <v>7.76374721302453E-2</v>
      </c>
      <c r="V77" s="219"/>
    </row>
    <row r="78" spans="1:27">
      <c r="L78" s="10" t="s">
        <v>387</v>
      </c>
      <c r="M78" s="219">
        <v>212.33158899999998</v>
      </c>
      <c r="N78" s="219">
        <v>470.289581</v>
      </c>
      <c r="O78" s="219">
        <v>80.392409999999998</v>
      </c>
      <c r="P78" s="296">
        <v>0.62938700000000003</v>
      </c>
      <c r="Q78" s="219">
        <v>57.159015999999994</v>
      </c>
      <c r="R78" s="296">
        <v>1.5060549999999999</v>
      </c>
      <c r="S78" s="296">
        <v>1.011879</v>
      </c>
      <c r="T78" s="296">
        <v>2.3545478540000002</v>
      </c>
      <c r="U78" s="296">
        <v>7.9237527490040094E-2</v>
      </c>
      <c r="V78" s="219"/>
    </row>
    <row r="79" spans="1:27">
      <c r="L79" s="10" t="s">
        <v>268</v>
      </c>
      <c r="M79" s="219">
        <v>208.52819299999999</v>
      </c>
      <c r="N79" s="219">
        <v>425.241353</v>
      </c>
      <c r="O79" s="219">
        <v>88.589920000000006</v>
      </c>
      <c r="P79" s="296">
        <v>0.50942799999999999</v>
      </c>
      <c r="Q79" s="219">
        <v>75.218533000000008</v>
      </c>
      <c r="R79" s="296">
        <v>1.587386</v>
      </c>
      <c r="S79" s="296">
        <v>1.5847910000000001</v>
      </c>
      <c r="T79" s="296">
        <v>1.211227914</v>
      </c>
      <c r="U79" s="296">
        <v>0.84117865291548632</v>
      </c>
      <c r="V79" s="219"/>
    </row>
    <row r="80" spans="1:27">
      <c r="L80" s="10" t="s">
        <v>269</v>
      </c>
      <c r="M80" s="219">
        <v>172.146207</v>
      </c>
      <c r="N80" s="219">
        <v>529.40718200000003</v>
      </c>
      <c r="O80" s="219">
        <v>80.215418999999997</v>
      </c>
      <c r="P80" s="296">
        <v>0.64150099999999999</v>
      </c>
      <c r="Q80" s="219">
        <v>73.50815399999999</v>
      </c>
      <c r="R80" s="296">
        <v>1.694342</v>
      </c>
      <c r="S80" s="296">
        <v>2.040086316</v>
      </c>
      <c r="T80" s="296">
        <v>2.040086316</v>
      </c>
      <c r="U80" s="296">
        <v>1.3499786607166193</v>
      </c>
      <c r="V80" s="219"/>
    </row>
    <row r="81" spans="12:23">
      <c r="L81" s="10" t="s">
        <v>270</v>
      </c>
      <c r="M81" s="219">
        <v>244.47029599999999</v>
      </c>
      <c r="N81" s="219">
        <v>488.87904099999997</v>
      </c>
      <c r="O81" s="219">
        <v>68.240196999999995</v>
      </c>
      <c r="P81" s="296">
        <v>0.63417100000000004</v>
      </c>
      <c r="Q81" s="219">
        <v>86.437663000000001</v>
      </c>
      <c r="R81" s="296">
        <v>1.681192</v>
      </c>
      <c r="S81" s="296">
        <v>1.8916574960000001</v>
      </c>
      <c r="T81" s="296">
        <v>1.8916574960000001</v>
      </c>
      <c r="U81" s="296">
        <v>0.95595391189221601</v>
      </c>
      <c r="V81" s="219"/>
    </row>
    <row r="82" spans="12:23">
      <c r="L82" s="10" t="s">
        <v>274</v>
      </c>
      <c r="M82" s="219">
        <v>215.415753</v>
      </c>
      <c r="N82" s="219">
        <v>473.34088800000001</v>
      </c>
      <c r="O82" s="219">
        <v>122.477575</v>
      </c>
      <c r="P82" s="296">
        <v>0.314054</v>
      </c>
      <c r="Q82" s="219">
        <v>81.581048999999993</v>
      </c>
      <c r="R82" s="296">
        <v>1.6851210000000001</v>
      </c>
      <c r="S82" s="296">
        <v>2.5201060559999999</v>
      </c>
      <c r="T82" s="296">
        <v>2.5201060559999999</v>
      </c>
      <c r="U82" s="296">
        <v>0.79833190936276566</v>
      </c>
      <c r="V82" s="219"/>
    </row>
    <row r="83" spans="12:23">
      <c r="L83" s="10" t="s">
        <v>286</v>
      </c>
      <c r="M83" s="219">
        <v>192.10266300000001</v>
      </c>
      <c r="N83" s="219">
        <v>526.881483</v>
      </c>
      <c r="O83" s="219">
        <v>83.650807999999998</v>
      </c>
      <c r="P83" s="296">
        <v>0.90884600000000004</v>
      </c>
      <c r="Q83" s="219">
        <v>96.261060000000001</v>
      </c>
      <c r="R83" s="296">
        <v>1.322325</v>
      </c>
      <c r="S83" s="296">
        <v>2.7821373420000004</v>
      </c>
      <c r="T83" s="296">
        <v>2.7821373420000004</v>
      </c>
      <c r="U83" s="296">
        <v>0.84898924231794837</v>
      </c>
      <c r="V83" s="219"/>
    </row>
    <row r="84" spans="12:23">
      <c r="L84" s="10" t="s">
        <v>260</v>
      </c>
      <c r="M84" s="219">
        <v>283.10727700000001</v>
      </c>
      <c r="N84" s="219">
        <v>471.12586399999998</v>
      </c>
      <c r="O84" s="219">
        <v>94.464577000000006</v>
      </c>
      <c r="P84" s="296">
        <v>0.44889600000000002</v>
      </c>
      <c r="Q84" s="219">
        <v>66.428070000000005</v>
      </c>
      <c r="R84" s="296">
        <v>1.9657610000000001</v>
      </c>
      <c r="S84" s="296">
        <v>2.4468293800000001</v>
      </c>
      <c r="T84" s="296">
        <v>2.4468293800000001</v>
      </c>
      <c r="U84" s="296">
        <v>3.9586360546438826</v>
      </c>
      <c r="V84" s="219"/>
    </row>
    <row r="85" spans="12:23">
      <c r="L85" s="10" t="s">
        <v>262</v>
      </c>
      <c r="M85" s="219">
        <v>210.35643199999998</v>
      </c>
      <c r="N85" s="219">
        <v>469.97004700000002</v>
      </c>
      <c r="O85" s="219">
        <v>107.297652</v>
      </c>
      <c r="P85" s="296">
        <v>0.51993900000000004</v>
      </c>
      <c r="Q85" s="219">
        <v>92.292733999999996</v>
      </c>
      <c r="R85" s="296">
        <v>1.20045</v>
      </c>
      <c r="S85" s="296">
        <v>2.2115377700000001</v>
      </c>
      <c r="T85" s="296">
        <v>2.2115377700000001</v>
      </c>
      <c r="U85" s="296">
        <v>5.463822922953554E-2</v>
      </c>
      <c r="V85" s="219"/>
    </row>
    <row r="86" spans="12:23">
      <c r="L86" s="10" t="s">
        <v>273</v>
      </c>
      <c r="M86" s="219">
        <v>258.26206200000001</v>
      </c>
      <c r="N86" s="219">
        <v>539.11074199999996</v>
      </c>
      <c r="O86" s="219">
        <v>111.672894</v>
      </c>
      <c r="P86" s="296">
        <v>0.58191700000000002</v>
      </c>
      <c r="Q86" s="219">
        <v>85.577528000000001</v>
      </c>
      <c r="R86" s="296">
        <v>0.58287299999999997</v>
      </c>
      <c r="S86" s="296">
        <v>1.9475395560000002</v>
      </c>
      <c r="T86" s="296">
        <v>1.9475395560000002</v>
      </c>
      <c r="U86" s="296">
        <v>2.6122514890074378</v>
      </c>
      <c r="V86" s="219"/>
    </row>
    <row r="87" spans="12:23">
      <c r="L87" s="10" t="s">
        <v>273</v>
      </c>
      <c r="N87" s="219"/>
      <c r="O87" s="219"/>
      <c r="P87" s="219"/>
      <c r="Q87" s="296"/>
      <c r="R87" s="219"/>
      <c r="S87" s="296"/>
      <c r="T87" s="296"/>
      <c r="U87" s="296"/>
      <c r="V87" s="296"/>
      <c r="W87" s="219"/>
    </row>
    <row r="88" spans="12:23">
      <c r="N88" s="219"/>
      <c r="O88" s="219"/>
      <c r="P88" s="219"/>
      <c r="Q88" s="296"/>
      <c r="R88" s="219"/>
      <c r="S88" s="296"/>
      <c r="T88" s="296"/>
      <c r="U88" s="296"/>
      <c r="V88" s="296"/>
      <c r="W88" s="219"/>
    </row>
  </sheetData>
  <mergeCells count="2">
    <mergeCell ref="Y4:Z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P30"/>
  <sheetViews>
    <sheetView topLeftCell="A4" zoomScaleNormal="100" workbookViewId="0">
      <pane xSplit="1" topLeftCell="B1" activePane="topRight" state="frozen"/>
      <selection activeCell="B24" sqref="B24"/>
      <selection pane="topRight" activeCell="B24" sqref="B24"/>
    </sheetView>
  </sheetViews>
  <sheetFormatPr baseColWidth="10" defaultColWidth="11.5546875" defaultRowHeight="12"/>
  <cols>
    <col min="1" max="1" width="37.5546875" style="12" customWidth="1"/>
    <col min="2" max="2" width="6.6640625" style="12" hidden="1" customWidth="1"/>
    <col min="3" max="11" width="6.6640625" style="12" customWidth="1"/>
    <col min="12" max="13" width="8.21875" style="12" customWidth="1"/>
    <col min="14" max="14" width="11.5546875" style="12"/>
    <col min="15" max="15" width="11.5546875" style="10"/>
    <col min="16" max="16" width="15.6640625" style="10" bestFit="1" customWidth="1"/>
    <col min="17" max="16384" width="11.5546875" style="10"/>
  </cols>
  <sheetData>
    <row r="1" spans="1:16" ht="14.4">
      <c r="A1" s="1" t="s">
        <v>231</v>
      </c>
    </row>
    <row r="2" spans="1:16" ht="14.4">
      <c r="A2" s="15" t="s">
        <v>152</v>
      </c>
    </row>
    <row r="4" spans="1:16" ht="14.4" customHeight="1">
      <c r="A4" s="183" t="s">
        <v>76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229">
        <v>2015</v>
      </c>
      <c r="L4" s="299">
        <v>2015</v>
      </c>
      <c r="M4" s="280">
        <v>2016</v>
      </c>
      <c r="N4" s="299" t="s">
        <v>38</v>
      </c>
      <c r="O4" s="181" t="s">
        <v>72</v>
      </c>
    </row>
    <row r="5" spans="1:16" s="54" customForma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329" t="s">
        <v>416</v>
      </c>
      <c r="M5" s="329"/>
      <c r="N5" s="185"/>
      <c r="O5" s="185"/>
    </row>
    <row r="6" spans="1:16" s="32" customFormat="1">
      <c r="A6" s="71"/>
      <c r="B6" s="31"/>
      <c r="C6" s="31"/>
      <c r="D6" s="31"/>
      <c r="E6" s="31"/>
      <c r="F6" s="31"/>
      <c r="G6" s="31"/>
      <c r="H6" s="31"/>
      <c r="I6" s="31"/>
      <c r="M6" s="31"/>
      <c r="N6" s="31"/>
      <c r="O6" s="31"/>
    </row>
    <row r="7" spans="1:16" s="32" customFormat="1" ht="12.6" thickBot="1">
      <c r="A7" s="30"/>
      <c r="B7" s="31"/>
      <c r="C7" s="31"/>
      <c r="D7" s="31"/>
      <c r="E7" s="31"/>
      <c r="F7" s="31"/>
      <c r="G7" s="31"/>
      <c r="H7" s="31"/>
      <c r="I7" s="31"/>
      <c r="L7" s="305"/>
      <c r="M7" s="306"/>
      <c r="N7" s="31"/>
      <c r="O7" s="31"/>
    </row>
    <row r="8" spans="1:16">
      <c r="I8" s="28"/>
      <c r="L8" s="307"/>
      <c r="M8" s="308"/>
      <c r="N8" s="301"/>
      <c r="O8" s="284"/>
    </row>
    <row r="9" spans="1:16">
      <c r="A9" s="186" t="s">
        <v>376</v>
      </c>
      <c r="B9" s="187">
        <v>14734.514653881037</v>
      </c>
      <c r="C9" s="187">
        <v>17439.352246936651</v>
      </c>
      <c r="D9" s="187">
        <v>18100.9679482994</v>
      </c>
      <c r="E9" s="187">
        <v>16481.813528277929</v>
      </c>
      <c r="F9" s="187">
        <v>21902.831565768924</v>
      </c>
      <c r="G9" s="187">
        <v>27525.674834212732</v>
      </c>
      <c r="H9" s="187">
        <v>27466.673086776646</v>
      </c>
      <c r="I9" s="187">
        <v>23789.445416193055</v>
      </c>
      <c r="J9" s="187">
        <v>20545.413928408008</v>
      </c>
      <c r="K9" s="233">
        <v>18836.319853859721</v>
      </c>
      <c r="L9" s="309">
        <v>18836.319853859721</v>
      </c>
      <c r="M9" s="310">
        <v>21652.039016532108</v>
      </c>
      <c r="N9" s="303">
        <f>M9/L9-1</f>
        <v>0.14948350763407858</v>
      </c>
      <c r="O9" s="285">
        <f>M9/$M$24</f>
        <v>0.58777150634649022</v>
      </c>
    </row>
    <row r="10" spans="1:16">
      <c r="A10" s="186" t="s">
        <v>330</v>
      </c>
      <c r="B10" s="187">
        <v>135.44210000000001</v>
      </c>
      <c r="C10" s="187">
        <v>164.96940000000001</v>
      </c>
      <c r="D10" s="187">
        <v>175.89179999999999</v>
      </c>
      <c r="E10" s="187">
        <v>148.02010000000001</v>
      </c>
      <c r="F10" s="187">
        <v>251.68170000000003</v>
      </c>
      <c r="G10" s="187">
        <v>491.9676</v>
      </c>
      <c r="H10" s="187">
        <v>722.2650000000001</v>
      </c>
      <c r="I10" s="187">
        <v>721.94380000000012</v>
      </c>
      <c r="J10" s="187">
        <v>663.60569999999996</v>
      </c>
      <c r="K10" s="233">
        <v>697.67470000000003</v>
      </c>
      <c r="L10" s="309">
        <v>697.67470000000003</v>
      </c>
      <c r="M10" s="310">
        <v>639.86619999999994</v>
      </c>
      <c r="N10" s="303">
        <f t="shared" ref="N10:N21" si="0">M10/L10-1</f>
        <v>-8.2858816580277495E-2</v>
      </c>
      <c r="O10" s="285">
        <f t="shared" ref="O10:O21" si="1">M10/$M$24</f>
        <v>1.7369963168228288E-2</v>
      </c>
    </row>
    <row r="11" spans="1:16">
      <c r="A11" s="186" t="s">
        <v>331</v>
      </c>
      <c r="B11" s="187">
        <v>828.88519999999994</v>
      </c>
      <c r="C11" s="187">
        <v>905.58400000000006</v>
      </c>
      <c r="D11" s="187">
        <v>908.78440000000012</v>
      </c>
      <c r="E11" s="187">
        <v>570.93029999999999</v>
      </c>
      <c r="F11" s="187">
        <v>949.29350000000011</v>
      </c>
      <c r="G11" s="187">
        <v>1129.5879</v>
      </c>
      <c r="H11" s="187">
        <v>1301.0628000000002</v>
      </c>
      <c r="I11" s="187">
        <v>1320.0777</v>
      </c>
      <c r="J11" s="187">
        <v>1148.5262999999998</v>
      </c>
      <c r="K11" s="233">
        <v>1080.2878000000001</v>
      </c>
      <c r="L11" s="309">
        <v>1080.2878000000001</v>
      </c>
      <c r="M11" s="310">
        <v>1083.5482999999999</v>
      </c>
      <c r="N11" s="303">
        <f t="shared" si="0"/>
        <v>3.0181771931514501E-3</v>
      </c>
      <c r="O11" s="285">
        <f t="shared" si="1"/>
        <v>2.941426514167552E-2</v>
      </c>
    </row>
    <row r="12" spans="1:16">
      <c r="A12" s="186" t="s">
        <v>332</v>
      </c>
      <c r="B12" s="187">
        <v>164.41579999999999</v>
      </c>
      <c r="C12" s="187">
        <v>220.36680000000001</v>
      </c>
      <c r="D12" s="187">
        <v>327.77690000000001</v>
      </c>
      <c r="E12" s="187">
        <v>368.9264</v>
      </c>
      <c r="F12" s="187">
        <v>393.05259999999987</v>
      </c>
      <c r="G12" s="187">
        <v>475.91149999999999</v>
      </c>
      <c r="H12" s="187">
        <v>545.32429999999999</v>
      </c>
      <c r="I12" s="187">
        <v>544.48760000000016</v>
      </c>
      <c r="J12" s="187">
        <v>581.29720000000009</v>
      </c>
      <c r="K12" s="233">
        <v>525.20709999999997</v>
      </c>
      <c r="L12" s="309">
        <v>525.20709999999997</v>
      </c>
      <c r="M12" s="310">
        <v>442.02819999999997</v>
      </c>
      <c r="N12" s="303">
        <f t="shared" si="0"/>
        <v>-0.15837352541502203</v>
      </c>
      <c r="O12" s="285">
        <f t="shared" si="1"/>
        <v>1.1999404802626311E-2</v>
      </c>
      <c r="P12" s="295">
        <f>SUM(O9:O12)</f>
        <v>0.64655513945902032</v>
      </c>
    </row>
    <row r="13" spans="1:16">
      <c r="A13" s="61" t="s">
        <v>333</v>
      </c>
      <c r="B13" s="25">
        <v>1817.7038775882188</v>
      </c>
      <c r="C13" s="25">
        <v>2306.4474815413805</v>
      </c>
      <c r="D13" s="25">
        <v>2681.4368000245331</v>
      </c>
      <c r="E13" s="25">
        <v>1920.8202588002309</v>
      </c>
      <c r="F13" s="25">
        <v>3088.1233844173048</v>
      </c>
      <c r="G13" s="25">
        <v>4567.8024539648541</v>
      </c>
      <c r="H13" s="25">
        <v>4995.5372719897332</v>
      </c>
      <c r="I13" s="25">
        <v>5270.9630859503377</v>
      </c>
      <c r="J13" s="25">
        <v>4562.2725959757954</v>
      </c>
      <c r="K13" s="232">
        <v>2301.9020648507772</v>
      </c>
      <c r="L13" s="311">
        <v>2301.9020648507772</v>
      </c>
      <c r="M13" s="312">
        <v>2209.6042506134827</v>
      </c>
      <c r="N13" s="304">
        <f t="shared" si="0"/>
        <v>-4.0096325402652511E-2</v>
      </c>
      <c r="O13" s="286">
        <f t="shared" si="1"/>
        <v>5.9982453284009793E-2</v>
      </c>
      <c r="P13" s="21">
        <f>100%-P12</f>
        <v>0.35344486054097968</v>
      </c>
    </row>
    <row r="14" spans="1:16">
      <c r="A14" s="61" t="s">
        <v>360</v>
      </c>
      <c r="B14" s="25">
        <v>1335.1616278556833</v>
      </c>
      <c r="C14" s="25">
        <v>1460.1750864820103</v>
      </c>
      <c r="D14" s="25">
        <v>1797.3858471823089</v>
      </c>
      <c r="E14" s="25">
        <v>1683.2136660010215</v>
      </c>
      <c r="F14" s="25">
        <v>1884.2183061226253</v>
      </c>
      <c r="G14" s="25">
        <v>2113.5156486492629</v>
      </c>
      <c r="H14" s="25">
        <v>2311.7126019672733</v>
      </c>
      <c r="I14" s="25">
        <v>1706.6950634617754</v>
      </c>
      <c r="J14" s="25">
        <v>1730.5254660543083</v>
      </c>
      <c r="K14" s="232">
        <v>1449.312460068011</v>
      </c>
      <c r="L14" s="311">
        <v>1449.312460068011</v>
      </c>
      <c r="M14" s="312">
        <v>1266.7486399764689</v>
      </c>
      <c r="N14" s="304">
        <f t="shared" si="0"/>
        <v>-0.12596581145999053</v>
      </c>
      <c r="O14" s="286">
        <f t="shared" si="1"/>
        <v>3.4387466035547029E-2</v>
      </c>
    </row>
    <row r="15" spans="1:16">
      <c r="A15" s="61" t="s">
        <v>334</v>
      </c>
      <c r="B15" s="25">
        <v>573.66587994337112</v>
      </c>
      <c r="C15" s="25">
        <v>460.42811133796545</v>
      </c>
      <c r="D15" s="25">
        <v>685.93448714902649</v>
      </c>
      <c r="E15" s="25">
        <v>634.36531445369326</v>
      </c>
      <c r="F15" s="25">
        <v>975.09790797619473</v>
      </c>
      <c r="G15" s="25">
        <v>1689.3502871966998</v>
      </c>
      <c r="H15" s="25">
        <v>1094.8051389253683</v>
      </c>
      <c r="I15" s="25">
        <v>785.88057815767991</v>
      </c>
      <c r="J15" s="25">
        <v>847.43103959854761</v>
      </c>
      <c r="K15" s="232">
        <v>703.8922290231435</v>
      </c>
      <c r="L15" s="311">
        <v>703.8922290231435</v>
      </c>
      <c r="M15" s="312">
        <v>875.63225430814714</v>
      </c>
      <c r="N15" s="304">
        <f t="shared" si="0"/>
        <v>0.24398624988848527</v>
      </c>
      <c r="O15" s="286">
        <f t="shared" si="1"/>
        <v>2.3770125701662665E-2</v>
      </c>
    </row>
    <row r="16" spans="1:16">
      <c r="A16" s="61" t="s">
        <v>335</v>
      </c>
      <c r="B16" s="25">
        <v>1220.1224000000002</v>
      </c>
      <c r="C16" s="25">
        <v>1512.1504</v>
      </c>
      <c r="D16" s="25">
        <v>1912.6476</v>
      </c>
      <c r="E16" s="25">
        <v>1827.6067999999998</v>
      </c>
      <c r="F16" s="25">
        <v>2202.5515999999998</v>
      </c>
      <c r="G16" s="25">
        <v>2835.5270999999998</v>
      </c>
      <c r="H16" s="25">
        <v>3082.7011000000002</v>
      </c>
      <c r="I16" s="25">
        <v>3444.3696</v>
      </c>
      <c r="J16" s="25">
        <v>4231.3062</v>
      </c>
      <c r="K16" s="232">
        <v>4387.2945000000009</v>
      </c>
      <c r="L16" s="311">
        <v>4387.2945000000009</v>
      </c>
      <c r="M16" s="312">
        <v>4667.4306999999999</v>
      </c>
      <c r="N16" s="304">
        <f t="shared" si="0"/>
        <v>6.385169721339623E-2</v>
      </c>
      <c r="O16" s="286">
        <f t="shared" si="1"/>
        <v>0.12670320662235007</v>
      </c>
    </row>
    <row r="17" spans="1:15">
      <c r="A17" s="61" t="s">
        <v>359</v>
      </c>
      <c r="B17" s="25">
        <v>432.90429999999998</v>
      </c>
      <c r="C17" s="25">
        <v>499.51869999999997</v>
      </c>
      <c r="D17" s="25">
        <v>621.93760000000009</v>
      </c>
      <c r="E17" s="25">
        <v>517.92150000000004</v>
      </c>
      <c r="F17" s="25">
        <v>643.65350000000001</v>
      </c>
      <c r="G17" s="25">
        <v>1049.4242000000002</v>
      </c>
      <c r="H17" s="25">
        <v>1016.9302</v>
      </c>
      <c r="I17" s="25">
        <v>1030.2617</v>
      </c>
      <c r="J17" s="25">
        <v>1155.346</v>
      </c>
      <c r="K17" s="232">
        <v>933.53810000000021</v>
      </c>
      <c r="L17" s="311">
        <v>933.53810000000021</v>
      </c>
      <c r="M17" s="312">
        <v>907.48299999999995</v>
      </c>
      <c r="N17" s="304">
        <f t="shared" si="0"/>
        <v>-2.7910055304652515E-2</v>
      </c>
      <c r="O17" s="286">
        <f t="shared" si="1"/>
        <v>2.4634753774763086E-2</v>
      </c>
    </row>
    <row r="18" spans="1:15">
      <c r="A18" s="242" t="s">
        <v>336</v>
      </c>
      <c r="B18" s="243">
        <v>1472.5702000000001</v>
      </c>
      <c r="C18" s="243">
        <v>1736.4664</v>
      </c>
      <c r="D18" s="243">
        <v>2025.8468000000005</v>
      </c>
      <c r="E18" s="243">
        <v>1495.3791999999999</v>
      </c>
      <c r="F18" s="243">
        <v>1560.8283999999999</v>
      </c>
      <c r="G18" s="243">
        <v>1989.8615</v>
      </c>
      <c r="H18" s="243">
        <v>2177.0586000000003</v>
      </c>
      <c r="I18" s="243">
        <v>1927.9707999999998</v>
      </c>
      <c r="J18" s="243">
        <v>1800.1976000000002</v>
      </c>
      <c r="K18" s="232">
        <v>1328.5608999999999</v>
      </c>
      <c r="L18" s="311">
        <v>1328.5608999999999</v>
      </c>
      <c r="M18" s="312">
        <v>1195.4779000000001</v>
      </c>
      <c r="N18" s="304">
        <f t="shared" si="0"/>
        <v>-0.10017079382661331</v>
      </c>
      <c r="O18" s="286">
        <f t="shared" si="1"/>
        <v>3.2452733229901665E-2</v>
      </c>
    </row>
    <row r="19" spans="1:15">
      <c r="A19" s="242" t="s">
        <v>337</v>
      </c>
      <c r="B19" s="243">
        <v>333.28839999999997</v>
      </c>
      <c r="C19" s="243">
        <v>361.69349999999997</v>
      </c>
      <c r="D19" s="243">
        <v>427.76830000000001</v>
      </c>
      <c r="E19" s="243">
        <v>335.83899999999994</v>
      </c>
      <c r="F19" s="243">
        <v>359.17520000000002</v>
      </c>
      <c r="G19" s="243">
        <v>401.69369999999998</v>
      </c>
      <c r="H19" s="243">
        <v>438.08229999999998</v>
      </c>
      <c r="I19" s="243">
        <v>427.33410000000003</v>
      </c>
      <c r="J19" s="243">
        <v>416.25689999999997</v>
      </c>
      <c r="K19" s="232">
        <v>352.39059999999995</v>
      </c>
      <c r="L19" s="311">
        <v>352.39059999999995</v>
      </c>
      <c r="M19" s="312">
        <v>321.1798</v>
      </c>
      <c r="N19" s="304">
        <f t="shared" si="0"/>
        <v>-8.8568764320047011E-2</v>
      </c>
      <c r="O19" s="286">
        <f t="shared" si="1"/>
        <v>8.718824804902851E-3</v>
      </c>
    </row>
    <row r="20" spans="1:15">
      <c r="A20" s="242" t="s">
        <v>358</v>
      </c>
      <c r="B20" s="243">
        <v>601.67340000000002</v>
      </c>
      <c r="C20" s="243">
        <v>805.03100000000006</v>
      </c>
      <c r="D20" s="243">
        <v>1040.7969000000001</v>
      </c>
      <c r="E20" s="243">
        <v>837.80100000000004</v>
      </c>
      <c r="F20" s="243">
        <v>1228.2731999999999</v>
      </c>
      <c r="G20" s="243">
        <v>1654.8217</v>
      </c>
      <c r="H20" s="243">
        <v>1636.3205999999998</v>
      </c>
      <c r="I20" s="243">
        <v>1510.0326</v>
      </c>
      <c r="J20" s="243">
        <v>1514.9664</v>
      </c>
      <c r="K20" s="232">
        <v>1401.8610999999996</v>
      </c>
      <c r="L20" s="311">
        <v>1401.8610999999996</v>
      </c>
      <c r="M20" s="312">
        <v>1333.8604999999998</v>
      </c>
      <c r="N20" s="304">
        <f t="shared" si="0"/>
        <v>-4.8507373519387831E-2</v>
      </c>
      <c r="O20" s="286">
        <f t="shared" si="1"/>
        <v>3.6209300876581023E-2</v>
      </c>
    </row>
    <row r="21" spans="1:15">
      <c r="A21" s="61" t="s">
        <v>32</v>
      </c>
      <c r="B21" s="25">
        <v>179.79940557</v>
      </c>
      <c r="C21" s="25">
        <v>221.83599979000002</v>
      </c>
      <c r="D21" s="25">
        <v>311.30424654000001</v>
      </c>
      <c r="E21" s="25">
        <v>247.88257134000003</v>
      </c>
      <c r="F21" s="25">
        <v>364.29995030999999</v>
      </c>
      <c r="G21" s="25">
        <v>450.82314214999997</v>
      </c>
      <c r="H21" s="25">
        <v>622.13367848000007</v>
      </c>
      <c r="I21" s="25">
        <v>381.17453501</v>
      </c>
      <c r="J21" s="25">
        <v>335.53756860000004</v>
      </c>
      <c r="K21" s="232">
        <v>237.42250985999999</v>
      </c>
      <c r="L21" s="313">
        <v>237.42250985999999</v>
      </c>
      <c r="M21" s="314">
        <v>242.61170436</v>
      </c>
      <c r="N21" s="304">
        <f t="shared" si="0"/>
        <v>2.1856371171629529E-2</v>
      </c>
      <c r="O21" s="286">
        <f t="shared" si="1"/>
        <v>6.5859962112614964E-3</v>
      </c>
    </row>
    <row r="22" spans="1:15" ht="12.6" thickBot="1">
      <c r="A22" s="61"/>
      <c r="B22" s="25"/>
      <c r="C22" s="25"/>
      <c r="D22" s="25"/>
      <c r="E22" s="25"/>
      <c r="F22" s="25"/>
      <c r="G22" s="25"/>
      <c r="H22" s="25"/>
      <c r="I22" s="25"/>
      <c r="K22" s="23"/>
      <c r="L22" s="23"/>
      <c r="M22" s="287"/>
      <c r="N22" s="302"/>
      <c r="O22" s="288"/>
    </row>
    <row r="23" spans="1:15">
      <c r="A23" s="61"/>
      <c r="B23" s="14"/>
      <c r="C23" s="14"/>
      <c r="D23" s="14"/>
      <c r="E23" s="14"/>
      <c r="F23" s="14"/>
      <c r="G23" s="14"/>
      <c r="H23" s="14"/>
      <c r="I23" s="14"/>
      <c r="M23" s="14"/>
      <c r="N23" s="14"/>
      <c r="O23" s="21"/>
    </row>
    <row r="24" spans="1:15">
      <c r="A24" s="62" t="s">
        <v>75</v>
      </c>
      <c r="B24" s="17">
        <v>23830.147244838314</v>
      </c>
      <c r="C24" s="17">
        <v>28094.019126088009</v>
      </c>
      <c r="D24" s="17">
        <v>31018.47962919527</v>
      </c>
      <c r="E24" s="17">
        <v>27070.51963887288</v>
      </c>
      <c r="F24" s="17">
        <f t="shared" ref="F24:M24" si="2">SUM(F9:F21)</f>
        <v>35803.08081459505</v>
      </c>
      <c r="G24" s="17">
        <f t="shared" si="2"/>
        <v>46375.961566173552</v>
      </c>
      <c r="H24" s="17">
        <f t="shared" si="2"/>
        <v>47410.606678139018</v>
      </c>
      <c r="I24" s="17">
        <f t="shared" si="2"/>
        <v>42860.636578772857</v>
      </c>
      <c r="J24" s="17">
        <f t="shared" si="2"/>
        <v>39532.682898636653</v>
      </c>
      <c r="K24" s="17">
        <f t="shared" si="2"/>
        <v>34235.663917661652</v>
      </c>
      <c r="L24" s="17">
        <f t="shared" si="2"/>
        <v>34235.663917661652</v>
      </c>
      <c r="M24" s="17">
        <f t="shared" si="2"/>
        <v>36837.510465790205</v>
      </c>
      <c r="N24" s="63">
        <f t="shared" ref="N24:N26" si="3">M24/L24-1</f>
        <v>7.5998133244505217E-2</v>
      </c>
      <c r="O24" s="63">
        <v>1</v>
      </c>
    </row>
    <row r="25" spans="1:15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5">
      <c r="A26" s="62" t="s">
        <v>383</v>
      </c>
      <c r="B26" s="17">
        <f>SUM(B9:B12)</f>
        <v>15863.257753881038</v>
      </c>
      <c r="C26" s="17">
        <f t="shared" ref="C26:K26" si="4">SUM(C9:C12)</f>
        <v>18730.272446936651</v>
      </c>
      <c r="D26" s="17">
        <f t="shared" si="4"/>
        <v>19513.421048299402</v>
      </c>
      <c r="E26" s="17">
        <f t="shared" si="4"/>
        <v>17569.690328277931</v>
      </c>
      <c r="F26" s="17">
        <f t="shared" si="4"/>
        <v>23496.859365768923</v>
      </c>
      <c r="G26" s="17">
        <f t="shared" si="4"/>
        <v>29623.141834212729</v>
      </c>
      <c r="H26" s="17">
        <f t="shared" si="4"/>
        <v>30035.325186776645</v>
      </c>
      <c r="I26" s="17">
        <f t="shared" si="4"/>
        <v>26375.954516193058</v>
      </c>
      <c r="J26" s="17">
        <f t="shared" si="4"/>
        <v>22938.843128408011</v>
      </c>
      <c r="K26" s="17">
        <f t="shared" si="4"/>
        <v>21139.489453859722</v>
      </c>
      <c r="L26" s="17">
        <f>SUM(L9:L12)</f>
        <v>21139.489453859722</v>
      </c>
      <c r="M26" s="17">
        <f>SUM(M9:M12)</f>
        <v>23817.481716532107</v>
      </c>
      <c r="N26" s="63">
        <f t="shared" si="3"/>
        <v>0.12668197444018348</v>
      </c>
      <c r="O26" s="63">
        <f>SUM(O9:O12)</f>
        <v>0.64655513945902032</v>
      </c>
    </row>
    <row r="29" spans="1:15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47" customFormat="1"/>
  </sheetData>
  <mergeCells count="1">
    <mergeCell ref="L5:M5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9"/>
  <sheetViews>
    <sheetView workbookViewId="0">
      <selection activeCell="J16" sqref="J1:M1048576"/>
    </sheetView>
  </sheetViews>
  <sheetFormatPr baseColWidth="10" defaultColWidth="11.5546875" defaultRowHeight="12"/>
  <cols>
    <col min="1" max="1" width="37.5546875" style="12" customWidth="1"/>
    <col min="2" max="2" width="13" style="12" customWidth="1"/>
    <col min="3" max="4" width="11.5546875" style="10"/>
    <col min="5" max="5" width="37.5546875" style="12" hidden="1" customWidth="1"/>
    <col min="6" max="6" width="6.6640625" style="12" hidden="1" customWidth="1"/>
    <col min="7" max="8" width="0" style="10" hidden="1" customWidth="1"/>
    <col min="9" max="16384" width="11.5546875" style="10"/>
  </cols>
  <sheetData>
    <row r="1" spans="1:7" ht="14.4">
      <c r="A1" s="1" t="s">
        <v>378</v>
      </c>
      <c r="E1" s="1"/>
    </row>
    <row r="2" spans="1:7" ht="14.4">
      <c r="A2" s="15" t="s">
        <v>377</v>
      </c>
      <c r="E2" s="15"/>
    </row>
    <row r="4" spans="1:7" ht="14.4" customHeight="1">
      <c r="A4" s="183" t="s">
        <v>76</v>
      </c>
      <c r="B4" s="281">
        <v>2016</v>
      </c>
      <c r="C4" s="281" t="s">
        <v>72</v>
      </c>
      <c r="E4" s="1"/>
    </row>
    <row r="5" spans="1:7" s="54" customFormat="1" ht="14.4">
      <c r="A5" s="184"/>
      <c r="B5" s="185"/>
      <c r="C5" s="185"/>
      <c r="E5" s="1"/>
      <c r="F5" s="12"/>
      <c r="G5" s="10"/>
    </row>
    <row r="6" spans="1:7" s="32" customFormat="1" ht="14.4">
      <c r="A6" s="71"/>
      <c r="B6" s="31"/>
      <c r="C6" s="31"/>
      <c r="E6" s="1"/>
      <c r="F6" s="12"/>
      <c r="G6" s="10"/>
    </row>
    <row r="7" spans="1:7" s="32" customFormat="1" ht="12.6" thickBot="1">
      <c r="A7" s="291" t="s">
        <v>380</v>
      </c>
      <c r="B7" s="292">
        <f>SUM(B9:B17)</f>
        <v>21652.039016532101</v>
      </c>
      <c r="C7" s="286">
        <f>B7/$B$24</f>
        <v>0.90908179438227799</v>
      </c>
      <c r="E7" s="30"/>
      <c r="F7" s="31"/>
      <c r="G7" s="31"/>
    </row>
    <row r="8" spans="1:7">
      <c r="C8" s="284"/>
      <c r="G8" s="284"/>
    </row>
    <row r="9" spans="1:7" s="32" customFormat="1">
      <c r="A9" s="242" t="s">
        <v>9</v>
      </c>
      <c r="B9" s="243">
        <f>'03.1 EXPORTACIONES MINERAS'!Z8</f>
        <v>10168.367285688868</v>
      </c>
      <c r="C9" s="286">
        <f t="shared" ref="C9:C17" si="0">B9/$B$24</f>
        <v>0.42692873271445986</v>
      </c>
      <c r="E9" s="242" t="s">
        <v>9</v>
      </c>
      <c r="F9" s="243">
        <v>6897.5175063077559</v>
      </c>
      <c r="G9" s="286">
        <v>0.45480860832773023</v>
      </c>
    </row>
    <row r="10" spans="1:7" s="32" customFormat="1">
      <c r="A10" s="242" t="s">
        <v>16</v>
      </c>
      <c r="B10" s="243">
        <f>'03.1 EXPORTACIONES MINERAS'!Z12</f>
        <v>7266.6062404091153</v>
      </c>
      <c r="C10" s="286">
        <f t="shared" si="0"/>
        <v>0.30509548939278691</v>
      </c>
      <c r="E10" s="242" t="s">
        <v>16</v>
      </c>
      <c r="F10" s="243">
        <v>5333.5725486439305</v>
      </c>
      <c r="G10" s="286">
        <v>0.35168518326272996</v>
      </c>
    </row>
    <row r="11" spans="1:7" s="32" customFormat="1">
      <c r="A11" s="242" t="s">
        <v>19</v>
      </c>
      <c r="B11" s="243">
        <f>'03.1 EXPORTACIONES MINERAS'!Z16</f>
        <v>1465.5124362924942</v>
      </c>
      <c r="C11" s="286">
        <f t="shared" si="0"/>
        <v>6.153095670375841E-2</v>
      </c>
      <c r="E11" s="242" t="s">
        <v>25</v>
      </c>
      <c r="F11" s="243">
        <v>1178.7959383468938</v>
      </c>
      <c r="G11" s="286">
        <v>7.7727463501418556E-2</v>
      </c>
    </row>
    <row r="12" spans="1:7" s="32" customFormat="1">
      <c r="A12" s="242" t="s">
        <v>22</v>
      </c>
      <c r="B12" s="243">
        <f>'03.1 EXPORTACIONES MINERAS'!Z20</f>
        <v>119.93616545629101</v>
      </c>
      <c r="C12" s="286">
        <f t="shared" si="0"/>
        <v>5.0356358780383305E-3</v>
      </c>
      <c r="E12" s="242" t="s">
        <v>19</v>
      </c>
      <c r="F12" s="243">
        <v>982.48300990799225</v>
      </c>
      <c r="G12" s="286">
        <v>6.478297880842758E-2</v>
      </c>
    </row>
    <row r="13" spans="1:7" s="32" customFormat="1">
      <c r="A13" s="242" t="s">
        <v>25</v>
      </c>
      <c r="B13" s="243">
        <f>'03.1 EXPORTACIONES MINERAS'!Z24</f>
        <v>1655.9292457940699</v>
      </c>
      <c r="C13" s="286">
        <f t="shared" si="0"/>
        <v>6.9525790572756582E-2</v>
      </c>
      <c r="E13" s="242" t="s">
        <v>26</v>
      </c>
      <c r="F13" s="243">
        <v>247.58797021279898</v>
      </c>
      <c r="G13" s="286">
        <v>1.632545913340468E-2</v>
      </c>
    </row>
    <row r="14" spans="1:7" s="32" customFormat="1">
      <c r="A14" s="242" t="s">
        <v>26</v>
      </c>
      <c r="B14" s="243">
        <f>'03.1 EXPORTACIONES MINERAS'!Z32</f>
        <v>343.75473560885104</v>
      </c>
      <c r="C14" s="286">
        <f t="shared" si="0"/>
        <v>1.4432874965544544E-2</v>
      </c>
      <c r="E14" s="242" t="s">
        <v>27</v>
      </c>
      <c r="F14" s="243">
        <v>237.03748869093548</v>
      </c>
      <c r="G14" s="286">
        <v>1.562978133138997E-2</v>
      </c>
    </row>
    <row r="15" spans="1:7" s="32" customFormat="1">
      <c r="A15" s="242" t="s">
        <v>27</v>
      </c>
      <c r="B15" s="243">
        <f>'03.1 EXPORTACIONES MINERAS'!Z28</f>
        <v>344.26226528241506</v>
      </c>
      <c r="C15" s="286">
        <f t="shared" si="0"/>
        <v>1.4454184089641057E-2</v>
      </c>
      <c r="E15" s="242" t="s">
        <v>29</v>
      </c>
      <c r="F15" s="243">
        <v>195.65920941493385</v>
      </c>
      <c r="G15" s="286">
        <v>1.2901379758606085E-2</v>
      </c>
    </row>
    <row r="16" spans="1:7" s="32" customFormat="1">
      <c r="A16" s="242" t="s">
        <v>29</v>
      </c>
      <c r="B16" s="243">
        <f>'03.1 EXPORTACIONES MINERAS'!Z36</f>
        <v>272.67154160154439</v>
      </c>
      <c r="C16" s="286">
        <f t="shared" si="0"/>
        <v>1.1448378331798136E-2</v>
      </c>
      <c r="E16" s="242" t="s">
        <v>22</v>
      </c>
      <c r="F16" s="243">
        <v>86.525291018375</v>
      </c>
      <c r="G16" s="286">
        <v>5.7053058810262267E-3</v>
      </c>
    </row>
    <row r="17" spans="1:7" s="32" customFormat="1">
      <c r="A17" s="242" t="s">
        <v>32</v>
      </c>
      <c r="B17" s="243">
        <f>'03.1 EXPORTACIONES MINERAS'!Z40</f>
        <v>14.999100398455615</v>
      </c>
      <c r="C17" s="286">
        <f t="shared" si="0"/>
        <v>6.297517334943306E-4</v>
      </c>
      <c r="E17" s="242" t="s">
        <v>32</v>
      </c>
      <c r="F17" s="243">
        <v>6.5795125850661353</v>
      </c>
      <c r="G17" s="286">
        <v>4.338399952667259E-4</v>
      </c>
    </row>
    <row r="18" spans="1:7" s="32" customFormat="1" ht="12.6" thickBot="1">
      <c r="A18" s="242"/>
      <c r="B18" s="243"/>
      <c r="C18" s="288"/>
      <c r="E18" s="242"/>
      <c r="F18" s="243"/>
      <c r="G18" s="288"/>
    </row>
    <row r="19" spans="1:7">
      <c r="A19" s="61"/>
      <c r="B19" s="14"/>
      <c r="C19" s="21"/>
      <c r="E19" s="61"/>
      <c r="F19" s="14"/>
      <c r="G19" s="21"/>
    </row>
    <row r="20" spans="1:7">
      <c r="A20" s="289" t="str">
        <f>'03.2 PARTICP. EXPORTACIONES'!A10</f>
        <v>Minerales no metálicos</v>
      </c>
      <c r="B20" s="14">
        <f>'03.2 PARTICP. EXPORTACIONES'!M10</f>
        <v>639.86619999999994</v>
      </c>
      <c r="C20" s="286">
        <f t="shared" ref="C20:C22" si="1">B20/$B$24</f>
        <v>2.6865401120717915E-2</v>
      </c>
      <c r="E20" s="62" t="s">
        <v>75</v>
      </c>
      <c r="F20" s="17">
        <f>SUM(F9:F19)</f>
        <v>15165.758475128681</v>
      </c>
      <c r="G20" s="63">
        <v>1</v>
      </c>
    </row>
    <row r="21" spans="1:7">
      <c r="A21" s="289" t="str">
        <f>'03.2 PARTICP. EXPORTACIONES'!A11</f>
        <v>Sidero-metalúrgicos y joyería</v>
      </c>
      <c r="B21" s="14">
        <f>'03.2 PARTICP. EXPORTACIONES'!M11</f>
        <v>1083.5482999999999</v>
      </c>
      <c r="C21" s="286">
        <f t="shared" si="1"/>
        <v>4.5493823104223965E-2</v>
      </c>
      <c r="E21" s="74"/>
      <c r="F21" s="72"/>
    </row>
    <row r="22" spans="1:7">
      <c r="A22" s="289" t="str">
        <f>'03.2 PARTICP. EXPORTACIONES'!A12</f>
        <v>Metal-mecánicos</v>
      </c>
      <c r="B22" s="14">
        <f>'03.2 PARTICP. EXPORTACIONES'!M12</f>
        <v>442.02819999999997</v>
      </c>
      <c r="C22" s="286">
        <f t="shared" si="1"/>
        <v>1.855898139278012E-2</v>
      </c>
    </row>
    <row r="24" spans="1:7">
      <c r="A24" s="62" t="s">
        <v>383</v>
      </c>
      <c r="B24" s="17">
        <f>SUM(B9:B22)</f>
        <v>23817.4817165321</v>
      </c>
      <c r="C24" s="290">
        <v>1</v>
      </c>
    </row>
    <row r="25" spans="1:7" ht="14.4">
      <c r="A25" s="1" t="s">
        <v>379</v>
      </c>
      <c r="E25" s="1"/>
    </row>
    <row r="26" spans="1:7" ht="14.4">
      <c r="A26" s="15" t="s">
        <v>377</v>
      </c>
      <c r="E26" s="15"/>
    </row>
    <row r="28" spans="1:7" ht="14.4" customHeight="1">
      <c r="A28" s="183" t="s">
        <v>76</v>
      </c>
      <c r="B28" s="281">
        <v>2016</v>
      </c>
      <c r="C28" s="281" t="s">
        <v>72</v>
      </c>
      <c r="E28" s="1"/>
    </row>
    <row r="29" spans="1:7" s="54" customFormat="1" ht="14.4">
      <c r="A29" s="184"/>
      <c r="B29" s="185"/>
      <c r="C29" s="185"/>
      <c r="E29" s="1"/>
      <c r="F29" s="12"/>
      <c r="G29" s="10"/>
    </row>
    <row r="30" spans="1:7" s="32" customFormat="1" ht="14.4">
      <c r="A30" s="71"/>
      <c r="B30" s="31"/>
      <c r="C30" s="31"/>
      <c r="E30" s="1"/>
      <c r="F30" s="12"/>
      <c r="G30" s="10"/>
    </row>
    <row r="31" spans="1:7" s="32" customFormat="1" ht="12.6" thickBot="1">
      <c r="A31" s="30"/>
      <c r="B31" s="31"/>
      <c r="C31" s="31"/>
      <c r="E31" s="30"/>
      <c r="F31" s="31"/>
      <c r="G31" s="31"/>
    </row>
    <row r="32" spans="1:7">
      <c r="B32" s="283"/>
      <c r="C32" s="284"/>
      <c r="G32" s="284"/>
    </row>
    <row r="33" spans="1:7" s="32" customFormat="1">
      <c r="A33" s="242" t="s">
        <v>9</v>
      </c>
      <c r="B33" s="317">
        <f>B9</f>
        <v>10168.367285688868</v>
      </c>
      <c r="C33" s="286">
        <f>B33/$B$44</f>
        <v>0.27603296631926033</v>
      </c>
      <c r="E33" s="242" t="s">
        <v>9</v>
      </c>
      <c r="F33" s="243">
        <v>6897.5175063077559</v>
      </c>
      <c r="G33" s="286">
        <v>0.45480860832773023</v>
      </c>
    </row>
    <row r="34" spans="1:7" s="32" customFormat="1">
      <c r="A34" s="242" t="s">
        <v>16</v>
      </c>
      <c r="B34" s="317">
        <f t="shared" ref="B34:B41" si="2">B10</f>
        <v>7266.6062404091153</v>
      </c>
      <c r="C34" s="286">
        <f t="shared" ref="C34:C41" si="3">B34/$B$44</f>
        <v>0.19726105669267133</v>
      </c>
      <c r="E34" s="242" t="s">
        <v>16</v>
      </c>
      <c r="F34" s="243">
        <v>5333.5725486439305</v>
      </c>
      <c r="G34" s="286">
        <v>0.35168518326272996</v>
      </c>
    </row>
    <row r="35" spans="1:7" s="32" customFormat="1">
      <c r="A35" s="242" t="s">
        <v>19</v>
      </c>
      <c r="B35" s="317">
        <f t="shared" si="2"/>
        <v>1465.5124362924942</v>
      </c>
      <c r="C35" s="286">
        <f t="shared" si="3"/>
        <v>3.978315629264545E-2</v>
      </c>
      <c r="E35" s="242" t="s">
        <v>25</v>
      </c>
      <c r="F35" s="243">
        <v>1178.7959383468938</v>
      </c>
      <c r="G35" s="286">
        <v>7.7727463501418556E-2</v>
      </c>
    </row>
    <row r="36" spans="1:7" s="32" customFormat="1">
      <c r="A36" s="242" t="s">
        <v>22</v>
      </c>
      <c r="B36" s="317">
        <f t="shared" si="2"/>
        <v>119.93616545629101</v>
      </c>
      <c r="C36" s="286">
        <f t="shared" si="3"/>
        <v>3.2558162573899183E-3</v>
      </c>
      <c r="E36" s="242" t="s">
        <v>19</v>
      </c>
      <c r="F36" s="243">
        <v>982.48300990799225</v>
      </c>
      <c r="G36" s="286">
        <v>6.478297880842758E-2</v>
      </c>
    </row>
    <row r="37" spans="1:7" s="32" customFormat="1">
      <c r="A37" s="242" t="s">
        <v>25</v>
      </c>
      <c r="B37" s="317">
        <f t="shared" si="2"/>
        <v>1655.9292457940699</v>
      </c>
      <c r="C37" s="286">
        <f t="shared" si="3"/>
        <v>4.4952257219767262E-2</v>
      </c>
      <c r="E37" s="242" t="s">
        <v>26</v>
      </c>
      <c r="F37" s="243">
        <v>247.58797021279898</v>
      </c>
      <c r="G37" s="286">
        <v>1.632545913340468E-2</v>
      </c>
    </row>
    <row r="38" spans="1:7" s="32" customFormat="1">
      <c r="A38" s="242" t="s">
        <v>26</v>
      </c>
      <c r="B38" s="317">
        <f t="shared" si="2"/>
        <v>343.75473560885104</v>
      </c>
      <c r="C38" s="286">
        <f t="shared" si="3"/>
        <v>9.3316494861422523E-3</v>
      </c>
      <c r="E38" s="242" t="s">
        <v>27</v>
      </c>
      <c r="F38" s="243">
        <v>237.03748869093548</v>
      </c>
      <c r="G38" s="286">
        <v>1.562978133138997E-2</v>
      </c>
    </row>
    <row r="39" spans="1:7" s="32" customFormat="1">
      <c r="A39" s="242" t="s">
        <v>27</v>
      </c>
      <c r="B39" s="317">
        <f t="shared" si="2"/>
        <v>344.26226528241506</v>
      </c>
      <c r="C39" s="286">
        <f t="shared" si="3"/>
        <v>9.3454270098442243E-3</v>
      </c>
      <c r="E39" s="242" t="s">
        <v>29</v>
      </c>
      <c r="F39" s="243">
        <v>195.65920941493385</v>
      </c>
      <c r="G39" s="286">
        <v>1.2901379758606085E-2</v>
      </c>
    </row>
    <row r="40" spans="1:7" s="32" customFormat="1">
      <c r="A40" s="242" t="s">
        <v>29</v>
      </c>
      <c r="B40" s="317">
        <f t="shared" si="2"/>
        <v>272.67154160154439</v>
      </c>
      <c r="C40" s="286">
        <f t="shared" si="3"/>
        <v>7.4020078488953684E-3</v>
      </c>
      <c r="E40" s="242" t="s">
        <v>22</v>
      </c>
      <c r="F40" s="243">
        <v>86.525291018375</v>
      </c>
      <c r="G40" s="286">
        <v>5.7053058810262267E-3</v>
      </c>
    </row>
    <row r="41" spans="1:7" s="32" customFormat="1">
      <c r="A41" s="242" t="s">
        <v>32</v>
      </c>
      <c r="B41" s="317">
        <f t="shared" si="2"/>
        <v>14.999100398455615</v>
      </c>
      <c r="C41" s="286">
        <f t="shared" si="3"/>
        <v>4.0716921987398662E-4</v>
      </c>
      <c r="E41" s="242" t="s">
        <v>32</v>
      </c>
      <c r="F41" s="243">
        <v>6.5795125850661353</v>
      </c>
      <c r="G41" s="286">
        <v>4.338399952667259E-4</v>
      </c>
    </row>
    <row r="42" spans="1:7" s="32" customFormat="1" ht="12.6" thickBot="1">
      <c r="A42" s="242"/>
      <c r="B42" s="318"/>
      <c r="C42" s="288"/>
      <c r="E42" s="242"/>
      <c r="F42" s="243"/>
      <c r="G42" s="288"/>
    </row>
    <row r="43" spans="1:7">
      <c r="A43" s="61"/>
      <c r="B43" s="14"/>
      <c r="C43" s="21"/>
      <c r="E43" s="61"/>
      <c r="F43" s="14"/>
      <c r="G43" s="21"/>
    </row>
    <row r="44" spans="1:7">
      <c r="A44" s="62" t="s">
        <v>418</v>
      </c>
      <c r="B44" s="17">
        <f>'03.2 PARTICP. EXPORTACIONES'!M24</f>
        <v>36837.510465790205</v>
      </c>
      <c r="C44" s="290">
        <v>1</v>
      </c>
      <c r="E44" s="62" t="s">
        <v>75</v>
      </c>
      <c r="F44" s="17">
        <f>SUM(F33:F43)</f>
        <v>15165.758475128681</v>
      </c>
      <c r="G44" s="63">
        <v>1</v>
      </c>
    </row>
    <row r="45" spans="1:7">
      <c r="A45" s="74"/>
      <c r="B45" s="72"/>
      <c r="E45" s="74"/>
      <c r="F45" s="72"/>
    </row>
    <row r="49" spans="1:7" ht="11.4" customHeight="1">
      <c r="A49" s="5" t="s">
        <v>31</v>
      </c>
      <c r="B49" s="9"/>
      <c r="C49" s="9"/>
      <c r="E49" s="5" t="s">
        <v>31</v>
      </c>
      <c r="F49" s="9"/>
      <c r="G4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L37"/>
  <sheetViews>
    <sheetView zoomScaleNormal="100" workbookViewId="0">
      <pane ySplit="6" topLeftCell="A25" activePane="bottomLeft" state="frozen"/>
      <selection activeCell="B24" sqref="B24"/>
      <selection pane="bottomLeft" activeCell="B24" sqref="B24"/>
    </sheetView>
  </sheetViews>
  <sheetFormatPr baseColWidth="10" defaultRowHeight="12"/>
  <cols>
    <col min="1" max="1" width="11.88671875" style="7" customWidth="1"/>
    <col min="2" max="9" width="14.6640625" style="7" customWidth="1"/>
    <col min="10" max="16384" width="11.5546875" style="3"/>
  </cols>
  <sheetData>
    <row r="1" spans="1:9">
      <c r="A1" s="153" t="s">
        <v>362</v>
      </c>
    </row>
    <row r="4" spans="1:9">
      <c r="A4" s="236" t="s">
        <v>310</v>
      </c>
      <c r="B4" s="236" t="s">
        <v>311</v>
      </c>
      <c r="C4" s="236" t="s">
        <v>312</v>
      </c>
      <c r="D4" s="236" t="s">
        <v>313</v>
      </c>
      <c r="E4" s="236" t="s">
        <v>314</v>
      </c>
      <c r="F4" s="236" t="s">
        <v>315</v>
      </c>
      <c r="G4" s="236" t="s">
        <v>316</v>
      </c>
      <c r="H4" s="236" t="s">
        <v>317</v>
      </c>
      <c r="I4" s="236" t="s">
        <v>318</v>
      </c>
    </row>
    <row r="5" spans="1:9">
      <c r="B5" s="8" t="s">
        <v>319</v>
      </c>
      <c r="C5" s="6" t="s">
        <v>320</v>
      </c>
      <c r="D5" s="8" t="s">
        <v>319</v>
      </c>
      <c r="E5" s="234" t="s">
        <v>320</v>
      </c>
      <c r="F5" s="8" t="s">
        <v>319</v>
      </c>
      <c r="G5" s="234" t="s">
        <v>319</v>
      </c>
      <c r="H5" s="8" t="s">
        <v>321</v>
      </c>
      <c r="I5" s="234" t="s">
        <v>322</v>
      </c>
    </row>
    <row r="6" spans="1:9">
      <c r="B6" s="8" t="s">
        <v>389</v>
      </c>
      <c r="C6" s="6" t="s">
        <v>390</v>
      </c>
      <c r="D6" s="8" t="s">
        <v>389</v>
      </c>
      <c r="E6" s="234" t="s">
        <v>391</v>
      </c>
      <c r="F6" s="8" t="s">
        <v>389</v>
      </c>
      <c r="G6" s="234" t="s">
        <v>389</v>
      </c>
      <c r="H6" s="8" t="s">
        <v>408</v>
      </c>
      <c r="I6" s="234" t="s">
        <v>409</v>
      </c>
    </row>
    <row r="7" spans="1:9">
      <c r="B7" s="8"/>
      <c r="C7" s="6"/>
      <c r="D7" s="8"/>
      <c r="E7" s="234"/>
      <c r="F7" s="8"/>
      <c r="G7" s="234"/>
      <c r="H7" s="8"/>
      <c r="I7" s="234"/>
    </row>
    <row r="8" spans="1:9" ht="10.199999999999999" customHeight="1">
      <c r="A8" s="7">
        <v>1995</v>
      </c>
      <c r="B8" s="159">
        <v>133.19999999999999</v>
      </c>
      <c r="C8" s="159">
        <v>384.2</v>
      </c>
      <c r="D8" s="159">
        <v>46.8</v>
      </c>
      <c r="E8" s="159">
        <v>5.19</v>
      </c>
      <c r="F8" s="159">
        <v>28.6</v>
      </c>
      <c r="G8" s="159">
        <v>294.5</v>
      </c>
      <c r="H8" s="159">
        <v>16.5</v>
      </c>
      <c r="I8" s="159">
        <v>7.9</v>
      </c>
    </row>
    <row r="9" spans="1:9" ht="10.199999999999999" customHeight="1">
      <c r="A9" s="7">
        <v>1996</v>
      </c>
      <c r="B9" s="159">
        <v>103.89</v>
      </c>
      <c r="C9" s="159">
        <v>387.8</v>
      </c>
      <c r="D9" s="159">
        <v>46.5</v>
      </c>
      <c r="E9" s="159">
        <v>5.18</v>
      </c>
      <c r="F9" s="159">
        <v>35.1</v>
      </c>
      <c r="G9" s="159">
        <v>289</v>
      </c>
      <c r="H9" s="159">
        <v>20.5</v>
      </c>
      <c r="I9" s="159">
        <v>3.78</v>
      </c>
    </row>
    <row r="10" spans="1:9" ht="10.199999999999999" customHeight="1">
      <c r="A10" s="7">
        <v>1997</v>
      </c>
      <c r="B10" s="159">
        <v>103.22</v>
      </c>
      <c r="C10" s="159">
        <v>331.2</v>
      </c>
      <c r="D10" s="159">
        <v>59.7</v>
      </c>
      <c r="E10" s="159">
        <v>4.8899999999999997</v>
      </c>
      <c r="F10" s="159">
        <v>28</v>
      </c>
      <c r="G10" s="159">
        <v>264.39999999999998</v>
      </c>
      <c r="H10" s="159">
        <v>20.100000000000001</v>
      </c>
      <c r="I10" s="159">
        <v>4.3</v>
      </c>
    </row>
    <row r="11" spans="1:9" ht="10.199999999999999" customHeight="1">
      <c r="A11" s="7">
        <v>1998</v>
      </c>
      <c r="B11" s="159">
        <v>74.97</v>
      </c>
      <c r="C11" s="159">
        <v>294.10000000000002</v>
      </c>
      <c r="D11" s="159">
        <v>46.5</v>
      </c>
      <c r="E11" s="159">
        <v>5.53</v>
      </c>
      <c r="F11" s="159">
        <v>24</v>
      </c>
      <c r="G11" s="159">
        <v>261.39999999999998</v>
      </c>
      <c r="H11" s="159">
        <v>21</v>
      </c>
      <c r="I11" s="159">
        <v>3.41</v>
      </c>
    </row>
    <row r="12" spans="1:9" ht="10.199999999999999" customHeight="1">
      <c r="A12" s="7">
        <v>1999</v>
      </c>
      <c r="B12" s="159">
        <v>71.38</v>
      </c>
      <c r="C12" s="159">
        <v>278.8</v>
      </c>
      <c r="D12" s="159">
        <v>48.8</v>
      </c>
      <c r="E12" s="159">
        <v>5.25</v>
      </c>
      <c r="F12" s="159">
        <v>22.8</v>
      </c>
      <c r="G12" s="159">
        <v>254.4</v>
      </c>
      <c r="H12" s="159">
        <v>17.399999999999999</v>
      </c>
      <c r="I12" s="159">
        <v>2.65</v>
      </c>
    </row>
    <row r="13" spans="1:9" ht="10.199999999999999" customHeight="1">
      <c r="A13" s="7">
        <v>2000</v>
      </c>
      <c r="B13" s="159">
        <v>82.29</v>
      </c>
      <c r="C13" s="159">
        <v>279</v>
      </c>
      <c r="D13" s="159">
        <v>51.2</v>
      </c>
      <c r="E13" s="159">
        <v>5</v>
      </c>
      <c r="F13" s="159">
        <v>20.6</v>
      </c>
      <c r="G13" s="159">
        <v>253.4</v>
      </c>
      <c r="H13" s="159">
        <v>18.5</v>
      </c>
      <c r="I13" s="159">
        <v>2.5499999999999998</v>
      </c>
    </row>
    <row r="14" spans="1:9" ht="10.199999999999999" customHeight="1">
      <c r="A14" s="7">
        <v>2001</v>
      </c>
      <c r="B14" s="159">
        <v>71.569999999999993</v>
      </c>
      <c r="C14" s="159">
        <v>271.14</v>
      </c>
      <c r="D14" s="159">
        <v>40.200000000000003</v>
      </c>
      <c r="E14" s="159">
        <v>4.37</v>
      </c>
      <c r="F14" s="159">
        <v>21.59</v>
      </c>
      <c r="G14" s="159" t="s">
        <v>392</v>
      </c>
      <c r="H14" s="159">
        <v>19.399999999999999</v>
      </c>
      <c r="I14" s="159">
        <v>2.36</v>
      </c>
    </row>
    <row r="15" spans="1:9" ht="10.199999999999999" customHeight="1">
      <c r="A15" s="7">
        <v>2002</v>
      </c>
      <c r="B15" s="159">
        <v>70.650000000000006</v>
      </c>
      <c r="C15" s="159">
        <v>310.01</v>
      </c>
      <c r="D15" s="159">
        <v>35.31</v>
      </c>
      <c r="E15" s="159">
        <v>4.5999999999999996</v>
      </c>
      <c r="F15" s="159">
        <v>20.53</v>
      </c>
      <c r="G15" s="159" t="s">
        <v>393</v>
      </c>
      <c r="H15" s="159">
        <v>19</v>
      </c>
      <c r="I15" s="159">
        <v>3.77</v>
      </c>
    </row>
    <row r="16" spans="1:9" ht="10.199999999999999" customHeight="1">
      <c r="A16" s="7">
        <v>2003</v>
      </c>
      <c r="B16" s="159">
        <v>80.73</v>
      </c>
      <c r="C16" s="159">
        <v>363.78</v>
      </c>
      <c r="D16" s="159">
        <v>37.58</v>
      </c>
      <c r="E16" s="159">
        <v>4.88</v>
      </c>
      <c r="F16" s="159">
        <v>23.39</v>
      </c>
      <c r="G16" s="159" t="s">
        <v>394</v>
      </c>
      <c r="H16" s="159">
        <v>15.9</v>
      </c>
      <c r="I16" s="159">
        <v>5.32</v>
      </c>
    </row>
    <row r="17" spans="1:12" ht="10.199999999999999" customHeight="1">
      <c r="A17" s="7">
        <v>2004</v>
      </c>
      <c r="B17" s="159">
        <v>130.22</v>
      </c>
      <c r="C17" s="159">
        <v>409.56</v>
      </c>
      <c r="D17" s="159">
        <v>47.53</v>
      </c>
      <c r="E17" s="159">
        <v>6.66</v>
      </c>
      <c r="F17" s="159">
        <v>40.29</v>
      </c>
      <c r="G17" s="159" t="s">
        <v>395</v>
      </c>
      <c r="H17" s="159">
        <v>21.5</v>
      </c>
      <c r="I17" s="159">
        <v>16.420000000000002</v>
      </c>
    </row>
    <row r="18" spans="1:12" ht="10.199999999999999" customHeight="1">
      <c r="A18" s="7">
        <v>2005</v>
      </c>
      <c r="B18" s="159">
        <v>167.09</v>
      </c>
      <c r="C18" s="159">
        <v>444.99</v>
      </c>
      <c r="D18" s="159">
        <v>62.68</v>
      </c>
      <c r="E18" s="159">
        <v>7.31</v>
      </c>
      <c r="F18" s="159">
        <v>44.24</v>
      </c>
      <c r="G18" s="159" t="s">
        <v>396</v>
      </c>
      <c r="H18" s="159">
        <v>32.700000000000003</v>
      </c>
      <c r="I18" s="159">
        <v>31.73</v>
      </c>
    </row>
    <row r="19" spans="1:12" ht="10.199999999999999" customHeight="1">
      <c r="A19" s="7">
        <v>2006</v>
      </c>
      <c r="B19" s="159">
        <v>305.29000000000002</v>
      </c>
      <c r="C19" s="159">
        <v>604.34</v>
      </c>
      <c r="D19" s="159">
        <v>148.75</v>
      </c>
      <c r="E19" s="159">
        <v>11.55</v>
      </c>
      <c r="F19" s="159">
        <v>58.5</v>
      </c>
      <c r="G19" s="159" t="s">
        <v>397</v>
      </c>
      <c r="H19" s="159">
        <v>37.4</v>
      </c>
      <c r="I19" s="159">
        <v>24.75</v>
      </c>
    </row>
    <row r="20" spans="1:12" ht="10.199999999999999" customHeight="1">
      <c r="A20" s="7">
        <v>2007</v>
      </c>
      <c r="B20" s="159">
        <v>323.25</v>
      </c>
      <c r="C20" s="159">
        <v>696.43</v>
      </c>
      <c r="D20" s="159">
        <v>147.24</v>
      </c>
      <c r="E20" s="159">
        <v>13.38</v>
      </c>
      <c r="F20" s="159">
        <v>118.41</v>
      </c>
      <c r="G20" s="159" t="s">
        <v>398</v>
      </c>
      <c r="H20" s="159">
        <v>39.840000000000003</v>
      </c>
      <c r="I20" s="159">
        <v>30.17</v>
      </c>
    </row>
    <row r="21" spans="1:12" ht="10.199999999999999" customHeight="1">
      <c r="A21" s="7">
        <v>2008</v>
      </c>
      <c r="B21" s="159">
        <v>315.32</v>
      </c>
      <c r="C21" s="159">
        <v>872.37</v>
      </c>
      <c r="D21" s="159">
        <v>84.82</v>
      </c>
      <c r="E21" s="159">
        <v>14.99</v>
      </c>
      <c r="F21" s="159">
        <v>94.56</v>
      </c>
      <c r="G21" s="159" t="s">
        <v>399</v>
      </c>
      <c r="H21" s="159">
        <v>57.5</v>
      </c>
      <c r="I21" s="159">
        <v>28.74</v>
      </c>
    </row>
    <row r="22" spans="1:12" ht="10.199999999999999" customHeight="1">
      <c r="A22" s="7">
        <v>2009</v>
      </c>
      <c r="B22" s="159">
        <v>234.22</v>
      </c>
      <c r="C22" s="159">
        <v>973.66</v>
      </c>
      <c r="D22" s="159">
        <v>75.25</v>
      </c>
      <c r="E22" s="159">
        <v>14.67</v>
      </c>
      <c r="F22" s="159">
        <v>78.3</v>
      </c>
      <c r="G22" s="159" t="s">
        <v>400</v>
      </c>
      <c r="H22" s="159">
        <v>43.78</v>
      </c>
      <c r="I22" s="159">
        <v>11.12</v>
      </c>
    </row>
    <row r="23" spans="1:12" ht="10.199999999999999" customHeight="1">
      <c r="A23" s="7">
        <v>2010</v>
      </c>
      <c r="B23" s="159">
        <v>341.98</v>
      </c>
      <c r="C23" s="159">
        <v>1226.6600000000001</v>
      </c>
      <c r="D23" s="159">
        <v>97.92</v>
      </c>
      <c r="E23" s="159">
        <v>20.190000000000001</v>
      </c>
      <c r="F23" s="159">
        <v>97.41</v>
      </c>
      <c r="G23" s="159" t="s">
        <v>401</v>
      </c>
      <c r="H23" s="159">
        <v>68.17</v>
      </c>
      <c r="I23" s="159">
        <v>15.8</v>
      </c>
    </row>
    <row r="24" spans="1:12" ht="10.199999999999999" customHeight="1">
      <c r="A24" s="7">
        <v>2011</v>
      </c>
      <c r="B24" s="159">
        <v>399.66</v>
      </c>
      <c r="C24" s="159">
        <v>1573.16</v>
      </c>
      <c r="D24" s="159">
        <v>99.36</v>
      </c>
      <c r="E24" s="159">
        <v>35.119999999999997</v>
      </c>
      <c r="F24" s="159">
        <v>108.76</v>
      </c>
      <c r="G24" s="159" t="s">
        <v>402</v>
      </c>
      <c r="H24" s="159">
        <v>167.79</v>
      </c>
      <c r="I24" s="159">
        <v>15.45</v>
      </c>
    </row>
    <row r="25" spans="1:12" ht="10.199999999999999" customHeight="1">
      <c r="A25" s="7">
        <v>2012</v>
      </c>
      <c r="B25" s="159">
        <v>360.59</v>
      </c>
      <c r="C25" s="159">
        <v>1668.86</v>
      </c>
      <c r="D25" s="159">
        <v>88.29</v>
      </c>
      <c r="E25" s="159">
        <v>31.15</v>
      </c>
      <c r="F25" s="159">
        <v>93.5</v>
      </c>
      <c r="G25" s="159" t="s">
        <v>403</v>
      </c>
      <c r="H25" s="159">
        <v>128.53</v>
      </c>
      <c r="I25" s="159">
        <v>12.74</v>
      </c>
    </row>
    <row r="26" spans="1:12" ht="10.199999999999999" customHeight="1">
      <c r="A26" s="7">
        <v>2013</v>
      </c>
      <c r="B26" s="159">
        <v>332.12</v>
      </c>
      <c r="C26" s="159">
        <v>1409.51</v>
      </c>
      <c r="D26" s="159">
        <v>86.59</v>
      </c>
      <c r="E26" s="159">
        <v>23.79</v>
      </c>
      <c r="F26" s="159">
        <v>97.12</v>
      </c>
      <c r="G26" s="159" t="s">
        <v>404</v>
      </c>
      <c r="H26" s="159">
        <v>135.36000000000001</v>
      </c>
      <c r="I26" s="159">
        <v>10.32</v>
      </c>
    </row>
    <row r="27" spans="1:12" ht="10.199999999999999" customHeight="1">
      <c r="A27" s="7">
        <v>2014</v>
      </c>
      <c r="B27" s="159">
        <v>311.26</v>
      </c>
      <c r="C27" s="159">
        <v>1266.06</v>
      </c>
      <c r="D27" s="159">
        <v>98.18</v>
      </c>
      <c r="E27" s="159">
        <v>19.079999999999998</v>
      </c>
      <c r="F27" s="159">
        <v>95.07</v>
      </c>
      <c r="G27" s="159" t="s">
        <v>405</v>
      </c>
      <c r="H27" s="159">
        <v>96.84</v>
      </c>
      <c r="I27" s="159">
        <v>11.393000000000001</v>
      </c>
    </row>
    <row r="28" spans="1:12" ht="10.199999999999999" customHeight="1">
      <c r="A28" s="7">
        <v>2015</v>
      </c>
      <c r="B28" s="159">
        <v>249.23</v>
      </c>
      <c r="C28" s="159">
        <v>1159.82</v>
      </c>
      <c r="D28" s="159">
        <v>87.47</v>
      </c>
      <c r="E28" s="159">
        <v>15.68</v>
      </c>
      <c r="F28" s="159">
        <v>80.900000000000006</v>
      </c>
      <c r="G28" s="159" t="s">
        <v>406</v>
      </c>
      <c r="H28" s="159">
        <v>55.21</v>
      </c>
      <c r="I28" s="159">
        <v>6.6520000000000001</v>
      </c>
      <c r="J28" s="10"/>
    </row>
    <row r="29" spans="1:12" ht="10.199999999999999" customHeight="1">
      <c r="A29" s="7">
        <v>2016</v>
      </c>
      <c r="B29" s="159">
        <v>220.59249999999997</v>
      </c>
      <c r="C29" s="159">
        <v>1248.1625000000001</v>
      </c>
      <c r="D29" s="159">
        <v>94.832499999999996</v>
      </c>
      <c r="E29" s="159">
        <v>17.14</v>
      </c>
      <c r="F29" s="159">
        <v>84.89</v>
      </c>
      <c r="G29" s="159" t="s">
        <v>407</v>
      </c>
      <c r="H29" s="159">
        <v>57.705833333333345</v>
      </c>
      <c r="I29" s="159">
        <v>6.4840833333333334</v>
      </c>
    </row>
    <row r="30" spans="1:12" s="10" customFormat="1" ht="10.8" customHeight="1">
      <c r="A30" s="16">
        <v>2017</v>
      </c>
      <c r="B30" s="260"/>
      <c r="C30" s="260"/>
      <c r="D30" s="260"/>
      <c r="E30" s="260"/>
      <c r="F30" s="260"/>
      <c r="G30" s="260"/>
      <c r="H30" s="260"/>
      <c r="I30" s="260"/>
      <c r="J30" s="3"/>
      <c r="K30" s="3"/>
      <c r="L30" s="3"/>
    </row>
    <row r="31" spans="1:12" s="10" customFormat="1" ht="10.8" customHeight="1">
      <c r="A31" s="12" t="s">
        <v>327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 t="s">
        <v>427</v>
      </c>
      <c r="I31" s="18" t="s">
        <v>427</v>
      </c>
      <c r="J31" s="3"/>
      <c r="K31" s="3"/>
      <c r="L31" s="3"/>
    </row>
    <row r="33" spans="1:9" s="257" customFormat="1" ht="9" customHeight="1">
      <c r="A33" s="256" t="s">
        <v>323</v>
      </c>
      <c r="B33" s="256"/>
      <c r="C33" s="256"/>
      <c r="D33" s="256"/>
      <c r="E33" s="256"/>
      <c r="F33" s="256"/>
      <c r="G33" s="256"/>
      <c r="H33" s="256"/>
      <c r="I33" s="256"/>
    </row>
    <row r="34" spans="1:9" s="257" customFormat="1" ht="9" customHeight="1">
      <c r="A34" s="258" t="s">
        <v>324</v>
      </c>
      <c r="B34" s="258"/>
      <c r="C34" s="258"/>
      <c r="D34" s="258"/>
      <c r="E34" s="258"/>
      <c r="F34" s="258"/>
      <c r="G34" s="258"/>
      <c r="H34" s="258"/>
      <c r="I34" s="258"/>
    </row>
    <row r="35" spans="1:9" s="257" customFormat="1" ht="9" customHeight="1">
      <c r="A35" s="258" t="s">
        <v>325</v>
      </c>
      <c r="B35" s="258"/>
      <c r="C35" s="258"/>
      <c r="D35" s="258"/>
      <c r="E35" s="258"/>
      <c r="F35" s="258"/>
      <c r="G35" s="258"/>
      <c r="H35" s="258"/>
      <c r="I35" s="258"/>
    </row>
    <row r="36" spans="1:9" s="257" customFormat="1" ht="9" customHeight="1">
      <c r="A36" s="258" t="s">
        <v>385</v>
      </c>
      <c r="B36" s="258"/>
      <c r="C36" s="258"/>
      <c r="D36" s="258"/>
      <c r="E36" s="258"/>
      <c r="F36" s="258"/>
      <c r="G36" s="258"/>
      <c r="H36" s="258"/>
      <c r="I36" s="258"/>
    </row>
    <row r="37" spans="1:9" s="257" customFormat="1" ht="9" customHeight="1">
      <c r="A37" s="259" t="s">
        <v>326</v>
      </c>
      <c r="B37" s="259"/>
      <c r="C37" s="259"/>
      <c r="D37" s="259"/>
      <c r="E37" s="259"/>
      <c r="F37" s="259"/>
      <c r="G37" s="259"/>
      <c r="H37" s="259"/>
      <c r="I37" s="259"/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K53"/>
  <sheetViews>
    <sheetView topLeftCell="A4" zoomScale="70" zoomScaleNormal="70" workbookViewId="0">
      <selection activeCell="B24" sqref="B24"/>
    </sheetView>
  </sheetViews>
  <sheetFormatPr baseColWidth="10" defaultColWidth="11.5546875" defaultRowHeight="12"/>
  <cols>
    <col min="1" max="1" width="17" style="10" customWidth="1"/>
    <col min="2" max="5" width="14.44140625" style="18" customWidth="1"/>
    <col min="6" max="9" width="14.44140625" style="12" customWidth="1"/>
    <col min="10" max="11" width="17.77734375" style="12" customWidth="1"/>
    <col min="12" max="16384" width="11.5546875" style="10"/>
  </cols>
  <sheetData>
    <row r="1" spans="1:11" ht="14.4">
      <c r="A1" s="34" t="s">
        <v>232</v>
      </c>
    </row>
    <row r="2" spans="1:11" ht="14.4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8" t="s">
        <v>234</v>
      </c>
      <c r="B7" s="189">
        <v>2007</v>
      </c>
      <c r="C7" s="189">
        <v>2008</v>
      </c>
      <c r="D7" s="189">
        <v>2009</v>
      </c>
      <c r="E7" s="189">
        <v>2010</v>
      </c>
      <c r="F7" s="189">
        <v>2011</v>
      </c>
      <c r="G7" s="189">
        <v>2012</v>
      </c>
      <c r="H7" s="189">
        <v>2013</v>
      </c>
      <c r="I7" s="189">
        <v>2014</v>
      </c>
      <c r="J7" s="189">
        <v>2015</v>
      </c>
      <c r="K7" s="189">
        <v>2016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2181241.0015000002</v>
      </c>
      <c r="K8" s="36">
        <f>'08.2 TRANSF. CANON'!K6+'08.3 REGALIAS MINERAS'!K7+'08.4 DER. VIGENCIA PENALIDAD'!K8</f>
        <v>1373251.1919199999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434978723.16596431</v>
      </c>
      <c r="K9" s="36">
        <f>'08.2 TRANSF. CANON'!K7+'08.3 REGALIAS MINERAS'!K8+'08.4 DER. VIGENCIA PENALIDAD'!K9</f>
        <v>394752163.71469998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12761019.640749505</v>
      </c>
      <c r="K10" s="36">
        <f>'08.2 TRANSF. CANON'!K8+'08.3 REGALIAS MINERAS'!K9+'08.4 DER. VIGENCIA PENALIDAD'!K10</f>
        <v>19730625.682920001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453708276.08844256</v>
      </c>
      <c r="K11" s="36">
        <f>'08.2 TRANSF. CANON'!K9+'08.3 REGALIAS MINERAS'!K10+'08.4 DER. VIGENCIA PENALIDAD'!K11</f>
        <v>394947478.15228003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31112362.219992861</v>
      </c>
      <c r="K12" s="36">
        <f>'08.2 TRANSF. CANON'!K10+'08.3 REGALIAS MINERAS'!K11+'08.4 DER. VIGENCIA PENALIDAD'!K12</f>
        <v>39262720.947980002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265309848.54096383</v>
      </c>
      <c r="K13" s="36">
        <f>'08.2 TRANSF. CANON'!K11+'08.3 REGALIAS MINERAS'!K12+'08.4 DER. VIGENCIA PENALIDAD'!K13</f>
        <v>272687470.62797999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47933.49828</v>
      </c>
      <c r="K14" s="36">
        <f>'08.2 TRANSF. CANON'!K12+'08.3 REGALIAS MINERAS'!K13+'08.4 DER. VIGENCIA PENALIDAD'!K14</f>
        <v>28270.84852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241732042.80020291</v>
      </c>
      <c r="K15" s="36">
        <f>'08.2 TRANSF. CANON'!K13+'08.3 REGALIAS MINERAS'!K14+'08.4 DER. VIGENCIA PENALIDAD'!K15</f>
        <v>170154211.23681998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19226096.194076702</v>
      </c>
      <c r="K16" s="36">
        <f>'08.2 TRANSF. CANON'!K14+'08.3 REGALIAS MINERAS'!K15+'08.4 DER. VIGENCIA PENALIDAD'!K16</f>
        <v>14567775.768659998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6282684.7647857945</v>
      </c>
      <c r="K17" s="36">
        <f>'08.2 TRANSF. CANON'!K15+'08.3 REGALIAS MINERAS'!K16+'08.4 DER. VIGENCIA PENALIDAD'!K17</f>
        <v>5151427.9238400003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145700264.126701</v>
      </c>
      <c r="K18" s="36">
        <f>'08.2 TRANSF. CANON'!K16+'08.3 REGALIAS MINERAS'!K17+'08.4 DER. VIGENCIA PENALIDAD'!K18</f>
        <v>73043652.352120012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66478640.595223472</v>
      </c>
      <c r="K19" s="36">
        <f>'08.2 TRANSF. CANON'!K17+'08.3 REGALIAS MINERAS'!K18+'08.4 DER. VIGENCIA PENALIDAD'!K19</f>
        <v>60198574.465619989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345426174.66588587</v>
      </c>
      <c r="K20" s="36">
        <f>'08.2 TRANSF. CANON'!K18+'08.3 REGALIAS MINERAS'!K19+'08.4 DER. VIGENCIA PENALIDAD'!K20</f>
        <v>308383662.79159123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2821838.1490200004</v>
      </c>
      <c r="K21" s="36">
        <f>'08.2 TRANSF. CANON'!K19+'08.3 REGALIAS MINERAS'!K20+'08.4 DER. VIGENCIA PENALIDAD'!K21</f>
        <v>2956079.3645800003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132132732.48483627</v>
      </c>
      <c r="K22" s="36">
        <f>'08.2 TRANSF. CANON'!K20+'08.3 REGALIAS MINERAS'!K21+'08.4 DER. VIGENCIA PENALIDAD'!K22</f>
        <v>84764873.043100014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486812.70973999996</v>
      </c>
      <c r="K23" s="36">
        <f>'08.2 TRANSF. CANON'!K21+'08.3 REGALIAS MINERAS'!K22+'08.4 DER. VIGENCIA PENALIDAD'!K23</f>
        <v>109585.3505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5576767.6453400003</v>
      </c>
      <c r="K24" s="36">
        <f>'08.2 TRANSF. CANON'!K22+'08.3 REGALIAS MINERAS'!K23+'08.4 DER. VIGENCIA PENALIDAD'!K24</f>
        <v>6887044.1241799993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287963589.12607777</v>
      </c>
      <c r="K25" s="36">
        <f>'08.2 TRANSF. CANON'!K23+'08.3 REGALIAS MINERAS'!K24+'08.4 DER. VIGENCIA PENALIDAD'!K25</f>
        <v>225691246.72562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93811156.332020298</v>
      </c>
      <c r="K26" s="36">
        <f>'08.2 TRANSF. CANON'!K24+'08.3 REGALIAS MINERAS'!K25+'08.4 DER. VIGENCIA PENALIDAD'!K26</f>
        <v>41926134.950420007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8850417.7088560089</v>
      </c>
      <c r="K27" s="36">
        <f>'08.2 TRANSF. CANON'!K25+'08.3 REGALIAS MINERAS'!K26+'08.4 DER. VIGENCIA PENALIDAD'!K27</f>
        <v>39489131.707500003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177276591.85745722</v>
      </c>
      <c r="K28" s="36">
        <f>'08.2 TRANSF. CANON'!K26+'08.3 REGALIAS MINERAS'!K27+'08.4 DER. VIGENCIA PENALIDAD'!K28</f>
        <v>119964808.93937999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2117819.40606</v>
      </c>
      <c r="K29" s="36">
        <f>'08.2 TRANSF. CANON'!K27+'08.3 REGALIAS MINERAS'!K28+'08.4 DER. VIGENCIA PENALIDAD'!K29</f>
        <v>2607524.4035200002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259060548.48666236</v>
      </c>
      <c r="K30" s="36">
        <f>'08.2 TRANSF. CANON'!K28+'08.3 REGALIAS MINERAS'!K29+'08.4 DER. VIGENCIA PENALIDAD'!K30</f>
        <v>213155019.74926001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56161.129980000005</v>
      </c>
      <c r="K31" s="36">
        <f>'08.2 TRANSF. CANON'!K29+'08.3 REGALIAS MINERAS'!K30+'08.4 DER. VIGENCIA PENALIDAD'!K31</f>
        <v>65519.100000000006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41359.83698</v>
      </c>
      <c r="K32" s="36">
        <f>'08.2 TRANSF. CANON'!K30+'08.3 REGALIAS MINERAS'!K31+'08.4 DER. VIGENCIA PENALIDAD'!K32</f>
        <v>21688.921420000002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2995141102.1757989</v>
      </c>
      <c r="K34" s="37">
        <f>SUM(K8:K32)</f>
        <v>2491919942.0844316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285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01 MACRO</vt:lpstr>
      <vt:lpstr>02.1 PRODUCCION</vt:lpstr>
      <vt:lpstr>02.2 PRODUCCION EMPRESAS</vt:lpstr>
      <vt:lpstr>02.3 PRODUCCION REGIONES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ACTIVIDAD MINERA HISTORICO</vt:lpstr>
      <vt:lpstr>10 AREAS RESTRINGIDAS</vt:lpstr>
      <vt:lpstr>SALDO IED por SECTOR</vt:lpstr>
      <vt:lpstr>CATASTRO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2016-05-30T15:59:47Z</cp:lastPrinted>
  <dcterms:created xsi:type="dcterms:W3CDTF">2014-07-07T20:10:18Z</dcterms:created>
  <dcterms:modified xsi:type="dcterms:W3CDTF">2017-03-01T19:37:58Z</dcterms:modified>
</cp:coreProperties>
</file>