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 GAS" sheetId="267" r:id="rId1"/>
  </sheets>
  <definedNames>
    <definedName name="_xlnm.Print_Area" localSheetId="0">' GAS'!$D$2:$HK$74</definedName>
  </definedNames>
  <calcPr calcId="145621"/>
</workbook>
</file>

<file path=xl/calcChain.xml><?xml version="1.0" encoding="utf-8"?>
<calcChain xmlns="http://schemas.openxmlformats.org/spreadsheetml/2006/main">
  <c r="HJ28" i="267" l="1"/>
  <c r="HK28" i="267" s="1"/>
  <c r="HJ27" i="267"/>
  <c r="HK27" i="267" s="1"/>
  <c r="HJ26" i="267"/>
  <c r="HK26" i="267" s="1"/>
  <c r="HJ25" i="267"/>
  <c r="HK25" i="267" s="1"/>
  <c r="HJ24" i="267"/>
  <c r="HK24" i="267" s="1"/>
  <c r="HJ23" i="267"/>
  <c r="HK23" i="267" s="1"/>
  <c r="HJ22" i="267"/>
  <c r="HK22" i="267" s="1"/>
  <c r="HJ20" i="267"/>
  <c r="HK20" i="267" s="1"/>
  <c r="HJ18" i="267"/>
  <c r="HK18" i="267" s="1"/>
  <c r="HJ17" i="267"/>
  <c r="HK17" i="267" s="1"/>
  <c r="HJ16" i="267"/>
  <c r="HK16" i="267" s="1"/>
  <c r="HJ15" i="267"/>
  <c r="HK15" i="267" s="1"/>
  <c r="HJ14" i="267"/>
  <c r="HK14" i="267" s="1"/>
  <c r="HJ13" i="267"/>
  <c r="HK13" i="267" s="1"/>
  <c r="HJ12" i="267"/>
  <c r="HK12" i="267" s="1"/>
  <c r="HJ11" i="267"/>
  <c r="HK11" i="267" s="1"/>
  <c r="HJ10" i="267"/>
  <c r="HK10" i="267" s="1"/>
  <c r="HJ9" i="267"/>
  <c r="HK9" i="267" s="1"/>
  <c r="HI29" i="267" l="1"/>
  <c r="HI21" i="267"/>
  <c r="HI19" i="267"/>
  <c r="HJ29" i="267" l="1"/>
  <c r="HK29" i="267" s="1"/>
  <c r="HI79" i="267"/>
  <c r="HJ21" i="267"/>
  <c r="HK21" i="267" s="1"/>
  <c r="HI78" i="267"/>
  <c r="HJ19" i="267"/>
  <c r="HK19" i="267" s="1"/>
  <c r="HI77" i="267"/>
  <c r="HI80" i="267" s="1"/>
  <c r="HI31" i="267"/>
  <c r="HJ31" i="267" s="1"/>
  <c r="HK31" i="267" s="1"/>
  <c r="HH79" i="267"/>
  <c r="HH78" i="267"/>
  <c r="HH77" i="267"/>
  <c r="HH29" i="267"/>
  <c r="HH21" i="267"/>
  <c r="HH19" i="267"/>
  <c r="HI33" i="267" l="1"/>
  <c r="HJ33" i="267" s="1"/>
  <c r="HK33" i="267" s="1"/>
  <c r="HH80" i="267"/>
  <c r="HH31" i="267"/>
  <c r="HH33" i="267" s="1"/>
  <c r="HG79" i="267" l="1"/>
  <c r="HG80" i="267" s="1"/>
  <c r="HG78" i="267"/>
  <c r="HG77" i="267"/>
  <c r="HG19" i="267"/>
  <c r="HG21" i="267"/>
  <c r="HG29" i="267"/>
  <c r="HG31" i="267" l="1"/>
  <c r="HF77" i="267"/>
  <c r="HF79" i="267"/>
  <c r="HG33" i="267" l="1"/>
  <c r="HF33" i="267"/>
  <c r="HE33" i="267" l="1"/>
  <c r="HF29" i="267"/>
  <c r="HF21" i="267"/>
  <c r="HF78" i="267" s="1"/>
  <c r="HF19" i="267"/>
  <c r="HF80" i="267" l="1"/>
  <c r="HF31" i="267"/>
  <c r="HD33" i="267" l="1"/>
  <c r="HE29" i="267"/>
  <c r="HE21" i="267"/>
  <c r="HE78" i="267" s="1"/>
  <c r="HE19" i="267"/>
  <c r="HE77" i="267" l="1"/>
  <c r="HE31" i="267"/>
  <c r="HE79" i="267"/>
  <c r="HE80" i="267" l="1"/>
  <c r="HD80" i="267"/>
  <c r="HD77" i="267"/>
  <c r="HD78" i="267"/>
  <c r="HD79" i="267"/>
  <c r="HD19" i="267" l="1"/>
  <c r="HD21" i="267"/>
  <c r="HD29" i="267"/>
  <c r="HD31" i="267" l="1"/>
  <c r="HB79" i="267" l="1"/>
  <c r="HB78" i="267"/>
  <c r="HB77" i="267"/>
  <c r="HC80" i="267"/>
  <c r="HC77" i="267"/>
  <c r="HC78" i="267"/>
  <c r="HC79" i="267"/>
  <c r="HC29" i="267"/>
  <c r="HC21" i="267"/>
  <c r="HC19" i="267"/>
  <c r="HC31" i="267" l="1"/>
  <c r="HC33" i="267" s="1"/>
  <c r="HB29" i="267" l="1"/>
  <c r="HB21" i="267"/>
  <c r="HB19" i="267"/>
  <c r="HB31" i="267" l="1"/>
  <c r="HB80" i="267" l="1"/>
  <c r="HB33" i="267"/>
  <c r="HA29" i="267"/>
  <c r="HA21" i="267"/>
  <c r="HA19" i="267"/>
  <c r="HA77" i="267" l="1"/>
  <c r="HA78" i="267"/>
  <c r="HA31" i="267"/>
  <c r="HA79" i="267"/>
  <c r="HA80" i="267" l="1"/>
  <c r="HA33" i="267"/>
  <c r="GY79" i="267" l="1"/>
  <c r="GZ21" i="267"/>
  <c r="GZ29" i="267"/>
  <c r="GZ79" i="267" s="1"/>
  <c r="GZ19" i="267"/>
  <c r="GZ78" i="267" l="1"/>
  <c r="GZ77" i="267"/>
  <c r="GZ80" i="267" s="1"/>
  <c r="GZ31" i="267"/>
  <c r="GZ33" i="267" l="1"/>
  <c r="GY29" i="267"/>
  <c r="GY21" i="267"/>
  <c r="GY19" i="267"/>
  <c r="GY77" i="267" l="1"/>
  <c r="GY78" i="267"/>
  <c r="GY31" i="267"/>
  <c r="GY80" i="267" l="1"/>
  <c r="GY33" i="267"/>
  <c r="GX29" i="267" l="1"/>
  <c r="GX21" i="267"/>
  <c r="GX19" i="267"/>
  <c r="GX78" i="267" l="1"/>
  <c r="GX31" i="267"/>
  <c r="GX79" i="267"/>
  <c r="GX77" i="267"/>
  <c r="GW29" i="267"/>
  <c r="GW79" i="267" s="1"/>
  <c r="GW21" i="267"/>
  <c r="GW78" i="267" s="1"/>
  <c r="GW19" i="267"/>
  <c r="GW77" i="267" s="1"/>
  <c r="GV21" i="267"/>
  <c r="GV78" i="267" s="1"/>
  <c r="GV29" i="267"/>
  <c r="GV79" i="267" s="1"/>
  <c r="GV19" i="267"/>
  <c r="GV77" i="267" s="1"/>
  <c r="GV80" i="267" s="1"/>
  <c r="GU29" i="267"/>
  <c r="GU79" i="267" s="1"/>
  <c r="GU21" i="267"/>
  <c r="GU78" i="267" s="1"/>
  <c r="GU19" i="267"/>
  <c r="GU77" i="267" s="1"/>
  <c r="GT29" i="267"/>
  <c r="GT79" i="267" s="1"/>
  <c r="GT21" i="267"/>
  <c r="GT78" i="267" s="1"/>
  <c r="GT19" i="267"/>
  <c r="GT77" i="267" s="1"/>
  <c r="GS29" i="267"/>
  <c r="GS79" i="267" s="1"/>
  <c r="GS21" i="267"/>
  <c r="GS78" i="267" s="1"/>
  <c r="GS19" i="267"/>
  <c r="GS77" i="267" s="1"/>
  <c r="GR29" i="267"/>
  <c r="GR79" i="267" s="1"/>
  <c r="GR21" i="267"/>
  <c r="GR78" i="267" s="1"/>
  <c r="GR19" i="267"/>
  <c r="GR77" i="267" s="1"/>
  <c r="GQ29" i="267"/>
  <c r="GQ79" i="267" s="1"/>
  <c r="GQ21" i="267"/>
  <c r="GQ78" i="267" s="1"/>
  <c r="GQ19" i="267"/>
  <c r="GQ77" i="267" s="1"/>
  <c r="GO21" i="267"/>
  <c r="GO78" i="267" s="1"/>
  <c r="GO77" i="267"/>
  <c r="GM29" i="267"/>
  <c r="GM79" i="267" s="1"/>
  <c r="GN29" i="267"/>
  <c r="GN79" i="267" s="1"/>
  <c r="GO29" i="267"/>
  <c r="GO79" i="267" s="1"/>
  <c r="GP29" i="267"/>
  <c r="GN21" i="267"/>
  <c r="GN78" i="267" s="1"/>
  <c r="GO19" i="267"/>
  <c r="GN19" i="267"/>
  <c r="GM21" i="267"/>
  <c r="GM78" i="267" s="1"/>
  <c r="GM19" i="267"/>
  <c r="GL21" i="267"/>
  <c r="GL78" i="267" s="1"/>
  <c r="GP21" i="267"/>
  <c r="GP78" i="267" s="1"/>
  <c r="GL29" i="267"/>
  <c r="GL79" i="267" s="1"/>
  <c r="GL19" i="267"/>
  <c r="GL77" i="267" s="1"/>
  <c r="GP19" i="267"/>
  <c r="GK29" i="267"/>
  <c r="GK79" i="267" s="1"/>
  <c r="GK21" i="267"/>
  <c r="GK78" i="267" s="1"/>
  <c r="GK19" i="267"/>
  <c r="GK77" i="267" s="1"/>
  <c r="GJ29" i="267"/>
  <c r="GJ79" i="267" s="1"/>
  <c r="GJ21" i="267"/>
  <c r="GJ78" i="267" s="1"/>
  <c r="GJ19" i="267"/>
  <c r="GJ77" i="267" s="1"/>
  <c r="GI29" i="267"/>
  <c r="GI79" i="267"/>
  <c r="GI21" i="267"/>
  <c r="GI78" i="267" s="1"/>
  <c r="GI19" i="267"/>
  <c r="GI77" i="267" s="1"/>
  <c r="GG29" i="267"/>
  <c r="GG79" i="267"/>
  <c r="GG21" i="267"/>
  <c r="GG78" i="267" s="1"/>
  <c r="GG19" i="267"/>
  <c r="GG77" i="267" s="1"/>
  <c r="GH29" i="267"/>
  <c r="GH79" i="267"/>
  <c r="GH21" i="267"/>
  <c r="GH78" i="267" s="1"/>
  <c r="GH19" i="267"/>
  <c r="GH77" i="267" s="1"/>
  <c r="GF29" i="267"/>
  <c r="GF79" i="267" s="1"/>
  <c r="GF21" i="267"/>
  <c r="GF78" i="267" s="1"/>
  <c r="GF19" i="267"/>
  <c r="GF77" i="267" s="1"/>
  <c r="GE29" i="267"/>
  <c r="GE79" i="267"/>
  <c r="GE21" i="267"/>
  <c r="GE78" i="267" s="1"/>
  <c r="GE19" i="267"/>
  <c r="GE77" i="267" s="1"/>
  <c r="GD29" i="267"/>
  <c r="GD79" i="267" s="1"/>
  <c r="GD21" i="267"/>
  <c r="GD78" i="267" s="1"/>
  <c r="GD19" i="267"/>
  <c r="GD77" i="267" s="1"/>
  <c r="GC29" i="267"/>
  <c r="GC79" i="267" s="1"/>
  <c r="GC21" i="267"/>
  <c r="GC78" i="267" s="1"/>
  <c r="GC19" i="267"/>
  <c r="GC77" i="267" s="1"/>
  <c r="GB29" i="267"/>
  <c r="GB79" i="267" s="1"/>
  <c r="GB21" i="267"/>
  <c r="GB78" i="267" s="1"/>
  <c r="GB19" i="267"/>
  <c r="GA29" i="267"/>
  <c r="GA79" i="267"/>
  <c r="GA21" i="267"/>
  <c r="GA78" i="267" s="1"/>
  <c r="GA19" i="267"/>
  <c r="GA77" i="267" s="1"/>
  <c r="FZ29" i="267"/>
  <c r="FZ79" i="267" s="1"/>
  <c r="FZ21" i="267"/>
  <c r="FZ78" i="267" s="1"/>
  <c r="FZ80" i="267" s="1"/>
  <c r="FZ19" i="267"/>
  <c r="FZ77" i="267" s="1"/>
  <c r="FY29" i="267"/>
  <c r="FY79" i="267"/>
  <c r="FY21" i="267"/>
  <c r="FY78" i="267" s="1"/>
  <c r="FY19" i="267"/>
  <c r="FX29" i="267"/>
  <c r="FX21" i="267"/>
  <c r="FX78" i="267" s="1"/>
  <c r="FX19" i="267"/>
  <c r="FX77" i="267" s="1"/>
  <c r="FW29" i="267"/>
  <c r="FW79" i="267" s="1"/>
  <c r="FW21" i="267"/>
  <c r="FW19" i="267"/>
  <c r="FV29" i="267"/>
  <c r="FV79" i="267" s="1"/>
  <c r="FV21" i="267"/>
  <c r="FV78" i="267" s="1"/>
  <c r="FV80" i="267" s="1"/>
  <c r="FV19" i="267"/>
  <c r="FV77" i="267" s="1"/>
  <c r="FU21" i="267"/>
  <c r="FU78" i="267" s="1"/>
  <c r="FU29" i="267"/>
  <c r="FU79" i="267" s="1"/>
  <c r="FU19" i="267"/>
  <c r="FU77" i="267" s="1"/>
  <c r="FT29" i="267"/>
  <c r="FT79" i="267"/>
  <c r="FT21" i="267"/>
  <c r="FT78" i="267" s="1"/>
  <c r="FT19" i="267"/>
  <c r="FT77" i="267" s="1"/>
  <c r="FT80" i="267" s="1"/>
  <c r="FS29" i="267"/>
  <c r="FS79" i="267" s="1"/>
  <c r="FS21" i="267"/>
  <c r="FS78" i="267" s="1"/>
  <c r="FS19" i="267"/>
  <c r="FR29" i="267"/>
  <c r="FR79" i="267" s="1"/>
  <c r="FR21" i="267"/>
  <c r="FR78" i="267" s="1"/>
  <c r="FR19" i="267"/>
  <c r="FR77" i="267" s="1"/>
  <c r="FQ29" i="267"/>
  <c r="FQ21" i="267"/>
  <c r="FQ19" i="267"/>
  <c r="FQ77" i="267" s="1"/>
  <c r="FP29" i="267"/>
  <c r="FP79" i="267" s="1"/>
  <c r="FP21" i="267"/>
  <c r="FP78" i="267" s="1"/>
  <c r="FP19" i="267"/>
  <c r="FP77" i="267" s="1"/>
  <c r="FO29" i="267"/>
  <c r="FO79" i="267" s="1"/>
  <c r="FO21" i="267"/>
  <c r="FO78" i="267" s="1"/>
  <c r="FO19" i="267"/>
  <c r="FO77" i="267" s="1"/>
  <c r="FN29" i="267"/>
  <c r="FN79" i="267" s="1"/>
  <c r="FN21" i="267"/>
  <c r="FN78" i="267" s="1"/>
  <c r="FN19" i="267"/>
  <c r="FN77" i="267" s="1"/>
  <c r="FM29" i="267"/>
  <c r="FM79" i="267" s="1"/>
  <c r="FM21" i="267"/>
  <c r="FM78" i="267" s="1"/>
  <c r="FM19" i="267"/>
  <c r="FM77" i="267" s="1"/>
  <c r="DU9" i="267"/>
  <c r="DU17" i="267"/>
  <c r="DU18" i="267"/>
  <c r="F19" i="267"/>
  <c r="G19" i="267"/>
  <c r="H19" i="267"/>
  <c r="I19" i="267"/>
  <c r="J19" i="267"/>
  <c r="K19" i="267"/>
  <c r="L19" i="267"/>
  <c r="M19" i="267"/>
  <c r="U19" i="267"/>
  <c r="V19" i="267"/>
  <c r="W19" i="267"/>
  <c r="X19" i="267"/>
  <c r="Y19" i="267"/>
  <c r="Z19" i="267"/>
  <c r="AA19" i="267"/>
  <c r="AB19" i="267"/>
  <c r="AC19" i="267"/>
  <c r="AD19" i="267"/>
  <c r="AE19" i="267"/>
  <c r="AF19" i="267"/>
  <c r="AG19" i="267"/>
  <c r="AH19" i="267"/>
  <c r="AI19" i="267"/>
  <c r="AJ19" i="267"/>
  <c r="AK19" i="267"/>
  <c r="AL19" i="267"/>
  <c r="AM19" i="267"/>
  <c r="AN19" i="267"/>
  <c r="AO19" i="267"/>
  <c r="AP19" i="267"/>
  <c r="AQ19" i="267"/>
  <c r="AR19" i="267"/>
  <c r="AS19" i="267"/>
  <c r="AT19" i="267"/>
  <c r="AU19" i="267"/>
  <c r="AV19" i="267"/>
  <c r="AW19" i="267"/>
  <c r="AX19" i="267"/>
  <c r="AY19" i="267"/>
  <c r="AZ19" i="267"/>
  <c r="BA19" i="267"/>
  <c r="BB19" i="267"/>
  <c r="BC19" i="267"/>
  <c r="BD19" i="267"/>
  <c r="BE19" i="267"/>
  <c r="BF19" i="267"/>
  <c r="BG19" i="267"/>
  <c r="BH19" i="267"/>
  <c r="BI19" i="267"/>
  <c r="BJ19" i="267"/>
  <c r="BK19" i="267"/>
  <c r="BL19" i="267"/>
  <c r="BL77" i="267" s="1"/>
  <c r="BM19" i="267"/>
  <c r="BN19" i="267"/>
  <c r="BO19" i="267"/>
  <c r="BP19" i="267"/>
  <c r="BP77" i="267" s="1"/>
  <c r="BQ19" i="267"/>
  <c r="BR19" i="267"/>
  <c r="BS19" i="267"/>
  <c r="BT19" i="267"/>
  <c r="BT77" i="267" s="1"/>
  <c r="BU19" i="267"/>
  <c r="BV19" i="267"/>
  <c r="BW19" i="267"/>
  <c r="BX19" i="267"/>
  <c r="BX77" i="267" s="1"/>
  <c r="BY19" i="267"/>
  <c r="BZ19" i="267"/>
  <c r="CA19" i="267"/>
  <c r="CB19" i="267"/>
  <c r="CB77" i="267" s="1"/>
  <c r="CB80" i="267" s="1"/>
  <c r="CC19" i="267"/>
  <c r="CD19" i="267"/>
  <c r="CE19" i="267"/>
  <c r="CE77" i="267" s="1"/>
  <c r="CF19" i="267"/>
  <c r="CG19" i="267"/>
  <c r="CG77" i="267" s="1"/>
  <c r="CH19" i="267"/>
  <c r="CI19" i="267"/>
  <c r="CI77" i="267" s="1"/>
  <c r="CJ19" i="267"/>
  <c r="CJ77" i="267" s="1"/>
  <c r="CK19" i="267"/>
  <c r="CL19" i="267"/>
  <c r="CM19" i="267"/>
  <c r="CN19" i="267"/>
  <c r="CN77" i="267" s="1"/>
  <c r="CO19" i="267"/>
  <c r="CP19" i="267"/>
  <c r="CQ19" i="267"/>
  <c r="CQ77" i="267" s="1"/>
  <c r="CR19" i="267"/>
  <c r="CR77" i="267" s="1"/>
  <c r="CS19" i="267"/>
  <c r="CT19" i="267"/>
  <c r="CU19" i="267"/>
  <c r="CU77" i="267" s="1"/>
  <c r="CV19" i="267"/>
  <c r="CW19" i="267"/>
  <c r="CX19" i="267"/>
  <c r="CY19" i="267"/>
  <c r="CY77" i="267" s="1"/>
  <c r="CZ19" i="267"/>
  <c r="CZ77" i="267" s="1"/>
  <c r="DA19" i="267"/>
  <c r="DB19" i="267"/>
  <c r="DC19" i="267"/>
  <c r="DD19" i="267"/>
  <c r="DD77" i="267" s="1"/>
  <c r="DE19" i="267"/>
  <c r="DF19" i="267"/>
  <c r="DG19" i="267"/>
  <c r="DG77" i="267" s="1"/>
  <c r="DH19" i="267"/>
  <c r="DH77" i="267" s="1"/>
  <c r="DI19" i="267"/>
  <c r="DJ19" i="267"/>
  <c r="DJ77" i="267" s="1"/>
  <c r="DK19" i="267"/>
  <c r="DL19" i="267"/>
  <c r="DM19" i="267"/>
  <c r="DN19" i="267"/>
  <c r="DO19" i="267"/>
  <c r="DP19" i="267"/>
  <c r="DP77" i="267" s="1"/>
  <c r="DQ19" i="267"/>
  <c r="DR19" i="267"/>
  <c r="DR77" i="267" s="1"/>
  <c r="DS19" i="267"/>
  <c r="DT19" i="267"/>
  <c r="DT77" i="267" s="1"/>
  <c r="DU19" i="267"/>
  <c r="DV19" i="267"/>
  <c r="DW19" i="267"/>
  <c r="DX19" i="267"/>
  <c r="DX77" i="267" s="1"/>
  <c r="DY19" i="267"/>
  <c r="DZ19" i="267"/>
  <c r="EA19" i="267"/>
  <c r="EB19" i="267"/>
  <c r="EC19" i="267"/>
  <c r="EC77" i="267" s="1"/>
  <c r="ED19" i="267"/>
  <c r="EE19" i="267"/>
  <c r="EF19" i="267"/>
  <c r="EF77" i="267" s="1"/>
  <c r="EG19" i="267"/>
  <c r="EG77" i="267" s="1"/>
  <c r="EH19" i="267"/>
  <c r="EI19" i="267"/>
  <c r="EJ19" i="267"/>
  <c r="EJ77" i="267" s="1"/>
  <c r="EK19" i="267"/>
  <c r="EL19" i="267"/>
  <c r="EN19" i="267"/>
  <c r="EO19" i="267"/>
  <c r="EP19" i="267"/>
  <c r="EQ19" i="267"/>
  <c r="ER19" i="267"/>
  <c r="ES19" i="267"/>
  <c r="ET19" i="267"/>
  <c r="EU19" i="267"/>
  <c r="EV19" i="267"/>
  <c r="EW19" i="267"/>
  <c r="EW77" i="267" s="1"/>
  <c r="EX19" i="267"/>
  <c r="EX77" i="267" s="1"/>
  <c r="EY19" i="267"/>
  <c r="EZ19" i="267"/>
  <c r="FA19" i="267"/>
  <c r="FA77" i="267" s="1"/>
  <c r="FB19" i="267"/>
  <c r="FB77" i="267" s="1"/>
  <c r="FC19" i="267"/>
  <c r="FD19" i="267"/>
  <c r="FE19" i="267"/>
  <c r="FE77" i="267" s="1"/>
  <c r="FF19" i="267"/>
  <c r="FF77" i="267" s="1"/>
  <c r="FG19" i="267"/>
  <c r="FH19" i="267"/>
  <c r="FH77" i="267" s="1"/>
  <c r="FI19" i="267"/>
  <c r="FJ19" i="267"/>
  <c r="FK19" i="267"/>
  <c r="FL19" i="267"/>
  <c r="DU20" i="267"/>
  <c r="DU21" i="267"/>
  <c r="DU31" i="267" s="1"/>
  <c r="DU33" i="267" s="1"/>
  <c r="F21" i="267"/>
  <c r="G21" i="267"/>
  <c r="H21" i="267"/>
  <c r="I21" i="267"/>
  <c r="J21" i="267"/>
  <c r="K21" i="267"/>
  <c r="L21" i="267"/>
  <c r="M21" i="267"/>
  <c r="M31" i="267" s="1"/>
  <c r="M33" i="267" s="1"/>
  <c r="U21" i="267"/>
  <c r="V21" i="267"/>
  <c r="W21" i="267"/>
  <c r="X21" i="267"/>
  <c r="Y21" i="267"/>
  <c r="Z21" i="267"/>
  <c r="AA21" i="267"/>
  <c r="AB21" i="267"/>
  <c r="AC21" i="267"/>
  <c r="AD21" i="267"/>
  <c r="AE21" i="267"/>
  <c r="AF21" i="267"/>
  <c r="AG21" i="267"/>
  <c r="AH21" i="267"/>
  <c r="AI21" i="267"/>
  <c r="AJ21" i="267"/>
  <c r="AK21" i="267"/>
  <c r="AL21" i="267"/>
  <c r="AM21" i="267"/>
  <c r="AN21" i="267"/>
  <c r="AN31" i="267" s="1"/>
  <c r="AN33" i="267" s="1"/>
  <c r="AO21" i="267"/>
  <c r="AP21" i="267"/>
  <c r="AQ21" i="267"/>
  <c r="AR21" i="267"/>
  <c r="AR31" i="267" s="1"/>
  <c r="AR33" i="267" s="1"/>
  <c r="AS21" i="267"/>
  <c r="AT21" i="267"/>
  <c r="AU21" i="267"/>
  <c r="AV21" i="267"/>
  <c r="AV31" i="267" s="1"/>
  <c r="AV33" i="267" s="1"/>
  <c r="AW21" i="267"/>
  <c r="AX21" i="267"/>
  <c r="AY21" i="267"/>
  <c r="AZ21" i="267"/>
  <c r="BB21" i="267"/>
  <c r="BC21" i="267"/>
  <c r="BD21" i="267"/>
  <c r="BE21" i="267"/>
  <c r="BE31" i="267" s="1"/>
  <c r="BE33" i="267" s="1"/>
  <c r="BF21" i="267"/>
  <c r="BG21" i="267"/>
  <c r="BH21" i="267"/>
  <c r="BI21" i="267"/>
  <c r="BI78" i="267" s="1"/>
  <c r="BJ21" i="267"/>
  <c r="BK21" i="267"/>
  <c r="BK78" i="267" s="1"/>
  <c r="BL21" i="267"/>
  <c r="BM21" i="267"/>
  <c r="BN21" i="267"/>
  <c r="BO21" i="267"/>
  <c r="BO78" i="267" s="1"/>
  <c r="BP21" i="267"/>
  <c r="BQ21" i="267"/>
  <c r="BQ78" i="267" s="1"/>
  <c r="BR21" i="267"/>
  <c r="BS21" i="267"/>
  <c r="BS78" i="267" s="1"/>
  <c r="BT21" i="267"/>
  <c r="BU21" i="267"/>
  <c r="BU78" i="267" s="1"/>
  <c r="BV21" i="267"/>
  <c r="BW21" i="267"/>
  <c r="BW78" i="267" s="1"/>
  <c r="BX21" i="267"/>
  <c r="CE21" i="267"/>
  <c r="CE78" i="267" s="1"/>
  <c r="CF21" i="267"/>
  <c r="CG21" i="267"/>
  <c r="CH21" i="267"/>
  <c r="CI21" i="267"/>
  <c r="CI78" i="267" s="1"/>
  <c r="CJ21" i="267"/>
  <c r="CK21" i="267"/>
  <c r="CL21" i="267"/>
  <c r="CM21" i="267"/>
  <c r="CM31" i="267" s="1"/>
  <c r="CM33" i="267" s="1"/>
  <c r="CN21" i="267"/>
  <c r="CO21" i="267"/>
  <c r="CP21" i="267"/>
  <c r="CQ21" i="267"/>
  <c r="CQ78" i="267" s="1"/>
  <c r="CR21" i="267"/>
  <c r="CS21" i="267"/>
  <c r="CT21" i="267"/>
  <c r="CU21" i="267"/>
  <c r="CU31" i="267" s="1"/>
  <c r="CU33" i="267" s="1"/>
  <c r="CV21" i="267"/>
  <c r="CW21" i="267"/>
  <c r="CX21" i="267"/>
  <c r="CY21" i="267"/>
  <c r="CY78" i="267" s="1"/>
  <c r="CZ21" i="267"/>
  <c r="DA21" i="267"/>
  <c r="DB21" i="267"/>
  <c r="DC21" i="267"/>
  <c r="DC78" i="267" s="1"/>
  <c r="DD21" i="267"/>
  <c r="DE21" i="267"/>
  <c r="DF21" i="267"/>
  <c r="DG21" i="267"/>
  <c r="DG78" i="267" s="1"/>
  <c r="DH21" i="267"/>
  <c r="DI21" i="267"/>
  <c r="DJ21" i="267"/>
  <c r="DK21" i="267"/>
  <c r="DK31" i="267" s="1"/>
  <c r="DK33" i="267" s="1"/>
  <c r="DL21" i="267"/>
  <c r="DM21" i="267"/>
  <c r="DN21" i="267"/>
  <c r="DO21" i="267"/>
  <c r="DO31" i="267" s="1"/>
  <c r="DO33" i="267" s="1"/>
  <c r="DP21" i="267"/>
  <c r="DQ21" i="267"/>
  <c r="DR21" i="267"/>
  <c r="DS21" i="267"/>
  <c r="DS78" i="267" s="1"/>
  <c r="DT21" i="267"/>
  <c r="DV21" i="267"/>
  <c r="DW21" i="267"/>
  <c r="DX21" i="267"/>
  <c r="DX78" i="267" s="1"/>
  <c r="DY21" i="267"/>
  <c r="DZ21" i="267"/>
  <c r="EA21" i="267"/>
  <c r="EB21" i="267"/>
  <c r="EB78" i="267" s="1"/>
  <c r="EC21" i="267"/>
  <c r="ED21" i="267"/>
  <c r="EE21" i="267"/>
  <c r="EF21" i="267"/>
  <c r="EF78" i="267" s="1"/>
  <c r="EG21" i="267"/>
  <c r="EH21" i="267"/>
  <c r="EI21" i="267"/>
  <c r="EJ21" i="267"/>
  <c r="EK21" i="267"/>
  <c r="EL21" i="267"/>
  <c r="EN21" i="267"/>
  <c r="EO21" i="267"/>
  <c r="EO31" i="267" s="1"/>
  <c r="EO33" i="267" s="1"/>
  <c r="EP21" i="267"/>
  <c r="EQ21" i="267"/>
  <c r="ER21" i="267"/>
  <c r="ES21" i="267"/>
  <c r="ES78" i="267" s="1"/>
  <c r="ET21" i="267"/>
  <c r="EU21" i="267"/>
  <c r="EV21" i="267"/>
  <c r="EW21" i="267"/>
  <c r="EW78" i="267" s="1"/>
  <c r="EW80" i="267" s="1"/>
  <c r="EX21" i="267"/>
  <c r="EY21" i="267"/>
  <c r="EZ21" i="267"/>
  <c r="FA21" i="267"/>
  <c r="FA31" i="267" s="1"/>
  <c r="FA33" i="267" s="1"/>
  <c r="FB21" i="267"/>
  <c r="FC21" i="267"/>
  <c r="FD21" i="267"/>
  <c r="FE21" i="267"/>
  <c r="FE78" i="267" s="1"/>
  <c r="FE80" i="267" s="1"/>
  <c r="FF21" i="267"/>
  <c r="FG21" i="267"/>
  <c r="FH21" i="267"/>
  <c r="FI21" i="267"/>
  <c r="FI78" i="267" s="1"/>
  <c r="FJ21" i="267"/>
  <c r="FK21" i="267"/>
  <c r="FK78" i="267" s="1"/>
  <c r="FL21" i="267"/>
  <c r="BX22" i="267"/>
  <c r="DU22" i="267"/>
  <c r="F26" i="267"/>
  <c r="F29" i="267"/>
  <c r="G26" i="267"/>
  <c r="G29" i="267" s="1"/>
  <c r="G31" i="267" s="1"/>
  <c r="F33" i="267" s="1"/>
  <c r="H26" i="267"/>
  <c r="H29" i="267" s="1"/>
  <c r="I26" i="267"/>
  <c r="J26" i="267"/>
  <c r="K26" i="267"/>
  <c r="K29" i="267" s="1"/>
  <c r="K31" i="267" s="1"/>
  <c r="J33" i="267" s="1"/>
  <c r="V28" i="267"/>
  <c r="V29" i="267" s="1"/>
  <c r="V31" i="267" s="1"/>
  <c r="V33" i="267" s="1"/>
  <c r="W28" i="267"/>
  <c r="W29" i="267" s="1"/>
  <c r="W31" i="267" s="1"/>
  <c r="W33" i="267" s="1"/>
  <c r="X28" i="267"/>
  <c r="X29" i="267" s="1"/>
  <c r="Y28" i="267"/>
  <c r="Y29" i="267" s="1"/>
  <c r="Y31" i="267" s="1"/>
  <c r="Y33" i="267" s="1"/>
  <c r="AD28" i="267"/>
  <c r="AD29" i="267" s="1"/>
  <c r="AD31" i="267" s="1"/>
  <c r="AD33" i="267" s="1"/>
  <c r="AP28" i="267"/>
  <c r="AP29" i="267" s="1"/>
  <c r="AU28" i="267"/>
  <c r="AU29" i="267"/>
  <c r="BA28" i="267"/>
  <c r="BF28" i="267"/>
  <c r="BF29" i="267"/>
  <c r="BF31" i="267"/>
  <c r="BF33" i="267" s="1"/>
  <c r="BG28" i="267"/>
  <c r="BG29" i="267" s="1"/>
  <c r="BG31" i="267" s="1"/>
  <c r="BG33" i="267" s="1"/>
  <c r="BH28" i="267"/>
  <c r="BH29" i="267" s="1"/>
  <c r="BJ28" i="267"/>
  <c r="BK28" i="267"/>
  <c r="BK29" i="267" s="1"/>
  <c r="BL28" i="267"/>
  <c r="BM28" i="267"/>
  <c r="BM29" i="267"/>
  <c r="BN28" i="267"/>
  <c r="BN29" i="267" s="1"/>
  <c r="DU28" i="267"/>
  <c r="I29" i="267"/>
  <c r="J29" i="267"/>
  <c r="J31" i="267" s="1"/>
  <c r="I33" i="267" s="1"/>
  <c r="L29" i="267"/>
  <c r="L31" i="267" s="1"/>
  <c r="L33" i="267" s="1"/>
  <c r="M29" i="267"/>
  <c r="U29" i="267"/>
  <c r="Z29" i="267"/>
  <c r="Z31" i="267" s="1"/>
  <c r="Z33" i="267" s="1"/>
  <c r="AA29" i="267"/>
  <c r="AB29" i="267"/>
  <c r="AC29" i="267"/>
  <c r="AE29" i="267"/>
  <c r="AF29" i="267"/>
  <c r="AG29" i="267"/>
  <c r="AH29" i="267"/>
  <c r="AI29" i="267"/>
  <c r="AI31" i="267" s="1"/>
  <c r="AI33" i="267" s="1"/>
  <c r="AJ29" i="267"/>
  <c r="AK29" i="267"/>
  <c r="AL29" i="267"/>
  <c r="AM29" i="267"/>
  <c r="AN29" i="267"/>
  <c r="AO29" i="267"/>
  <c r="AQ29" i="267"/>
  <c r="AR29" i="267"/>
  <c r="AS29" i="267"/>
  <c r="AT29" i="267"/>
  <c r="AT31" i="267"/>
  <c r="AT33" i="267" s="1"/>
  <c r="AV29" i="267"/>
  <c r="AW29" i="267"/>
  <c r="AW31" i="267"/>
  <c r="AW33" i="267" s="1"/>
  <c r="AX29" i="267"/>
  <c r="AY29" i="267"/>
  <c r="AZ29" i="267"/>
  <c r="BA29" i="267"/>
  <c r="BB29" i="267"/>
  <c r="BC29" i="267"/>
  <c r="BC31" i="267" s="1"/>
  <c r="BC33" i="267" s="1"/>
  <c r="BD29" i="267"/>
  <c r="BE29" i="267"/>
  <c r="BI29" i="267"/>
  <c r="BJ29" i="267"/>
  <c r="BJ31" i="267" s="1"/>
  <c r="BJ33" i="267" s="1"/>
  <c r="BL29" i="267"/>
  <c r="BO29" i="267"/>
  <c r="BP29" i="267"/>
  <c r="BQ29" i="267"/>
  <c r="BQ31" i="267"/>
  <c r="BQ33" i="267" s="1"/>
  <c r="BR29" i="267"/>
  <c r="BS29" i="267"/>
  <c r="BS31" i="267" s="1"/>
  <c r="BS33" i="267" s="1"/>
  <c r="BT29" i="267"/>
  <c r="BU29" i="267"/>
  <c r="BU31" i="267" s="1"/>
  <c r="BU33" i="267" s="1"/>
  <c r="BV29" i="267"/>
  <c r="BV31" i="267"/>
  <c r="BV33" i="267" s="1"/>
  <c r="BW29" i="267"/>
  <c r="BW31" i="267" s="1"/>
  <c r="BW33" i="267" s="1"/>
  <c r="BX29" i="267"/>
  <c r="BX79" i="267" s="1"/>
  <c r="BY29" i="267"/>
  <c r="BZ29" i="267"/>
  <c r="BZ31" i="267" s="1"/>
  <c r="BZ33" i="267" s="1"/>
  <c r="CA29" i="267"/>
  <c r="CB29" i="267"/>
  <c r="CB79" i="267" s="1"/>
  <c r="CC29" i="267"/>
  <c r="CD29" i="267"/>
  <c r="CD31" i="267" s="1"/>
  <c r="CD33" i="267" s="1"/>
  <c r="CE29" i="267"/>
  <c r="CF29" i="267"/>
  <c r="CG29" i="267"/>
  <c r="CH29" i="267"/>
  <c r="CH31" i="267" s="1"/>
  <c r="CH33" i="267" s="1"/>
  <c r="CI29" i="267"/>
  <c r="CJ29" i="267"/>
  <c r="CK29" i="267"/>
  <c r="CK31" i="267" s="1"/>
  <c r="CK33" i="267" s="1"/>
  <c r="CL29" i="267"/>
  <c r="CL31" i="267"/>
  <c r="CM29" i="267"/>
  <c r="CM79" i="267" s="1"/>
  <c r="CN29" i="267"/>
  <c r="CN79" i="267" s="1"/>
  <c r="CO29" i="267"/>
  <c r="CO31" i="267" s="1"/>
  <c r="CO33" i="267" s="1"/>
  <c r="CP29" i="267"/>
  <c r="CP31" i="267" s="1"/>
  <c r="CP33" i="267" s="1"/>
  <c r="CQ29" i="267"/>
  <c r="CQ79" i="267" s="1"/>
  <c r="CR29" i="267"/>
  <c r="CS29" i="267"/>
  <c r="CS31" i="267" s="1"/>
  <c r="CS33" i="267" s="1"/>
  <c r="CT29" i="267"/>
  <c r="CT31" i="267"/>
  <c r="CT33" i="267" s="1"/>
  <c r="CU29" i="267"/>
  <c r="CV29" i="267"/>
  <c r="CV79" i="267" s="1"/>
  <c r="CW29" i="267"/>
  <c r="CW31" i="267" s="1"/>
  <c r="CW33" i="267" s="1"/>
  <c r="CX29" i="267"/>
  <c r="CX31" i="267" s="1"/>
  <c r="CX33" i="267" s="1"/>
  <c r="CY29" i="267"/>
  <c r="CZ29" i="267"/>
  <c r="CZ31" i="267" s="1"/>
  <c r="CZ33" i="267" s="1"/>
  <c r="DA29" i="267"/>
  <c r="DA79" i="267" s="1"/>
  <c r="DB29" i="267"/>
  <c r="DB31" i="267" s="1"/>
  <c r="DB33" i="267" s="1"/>
  <c r="DC29" i="267"/>
  <c r="DD29" i="267"/>
  <c r="DE29" i="267"/>
  <c r="DE79" i="267" s="1"/>
  <c r="DF29" i="267"/>
  <c r="DF31" i="267"/>
  <c r="DF33" i="267" s="1"/>
  <c r="DG29" i="267"/>
  <c r="DH29" i="267"/>
  <c r="DH79" i="267" s="1"/>
  <c r="DI29" i="267"/>
  <c r="DI31" i="267" s="1"/>
  <c r="DI33" i="267" s="1"/>
  <c r="DJ29" i="267"/>
  <c r="DK29" i="267"/>
  <c r="DL29" i="267"/>
  <c r="DM29" i="267"/>
  <c r="DM79" i="267"/>
  <c r="DN29" i="267"/>
  <c r="DO29" i="267"/>
  <c r="DP29" i="267"/>
  <c r="DQ29" i="267"/>
  <c r="DQ31" i="267"/>
  <c r="DQ33" i="267" s="1"/>
  <c r="DR29" i="267"/>
  <c r="DR31" i="267" s="1"/>
  <c r="DR33" i="267" s="1"/>
  <c r="DS29" i="267"/>
  <c r="DT29" i="267"/>
  <c r="DT79" i="267" s="1"/>
  <c r="DU29" i="267"/>
  <c r="DU79" i="267" s="1"/>
  <c r="DV29" i="267"/>
  <c r="DV31" i="267"/>
  <c r="DV33" i="267" s="1"/>
  <c r="DW29" i="267"/>
  <c r="DX29" i="267"/>
  <c r="DY29" i="267"/>
  <c r="DZ29" i="267"/>
  <c r="DZ31" i="267" s="1"/>
  <c r="DZ33" i="267" s="1"/>
  <c r="EA29" i="267"/>
  <c r="EA79" i="267" s="1"/>
  <c r="EB29" i="267"/>
  <c r="EC29" i="267"/>
  <c r="ED29" i="267"/>
  <c r="EE29" i="267"/>
  <c r="EE31" i="267" s="1"/>
  <c r="EE33" i="267" s="1"/>
  <c r="EF29" i="267"/>
  <c r="EG29" i="267"/>
  <c r="EH29" i="267"/>
  <c r="EH31" i="267" s="1"/>
  <c r="EH33" i="267" s="1"/>
  <c r="EI29" i="267"/>
  <c r="EI31" i="267" s="1"/>
  <c r="EI33" i="267" s="1"/>
  <c r="EJ29" i="267"/>
  <c r="EJ79" i="267" s="1"/>
  <c r="EK29" i="267"/>
  <c r="EL29" i="267"/>
  <c r="EL31" i="267" s="1"/>
  <c r="EL33" i="267" s="1"/>
  <c r="EN29" i="267"/>
  <c r="EN79" i="267" s="1"/>
  <c r="EO29" i="267"/>
  <c r="EP29" i="267"/>
  <c r="EP31" i="267"/>
  <c r="EP33" i="267" s="1"/>
  <c r="EQ29" i="267"/>
  <c r="ER29" i="267"/>
  <c r="ER31" i="267"/>
  <c r="ER33" i="267" s="1"/>
  <c r="ES29" i="267"/>
  <c r="ES79" i="267" s="1"/>
  <c r="ET29" i="267"/>
  <c r="EU29" i="267"/>
  <c r="EU31" i="267" s="1"/>
  <c r="EU33" i="267" s="1"/>
  <c r="EV29" i="267"/>
  <c r="EV31" i="267" s="1"/>
  <c r="EV33" i="267" s="1"/>
  <c r="EW29" i="267"/>
  <c r="EW31" i="267" s="1"/>
  <c r="EW33" i="267" s="1"/>
  <c r="EX29" i="267"/>
  <c r="EY29" i="267"/>
  <c r="EY31" i="267" s="1"/>
  <c r="EY33" i="267" s="1"/>
  <c r="EZ29" i="267"/>
  <c r="EZ31" i="267" s="1"/>
  <c r="EZ33" i="267" s="1"/>
  <c r="FA29" i="267"/>
  <c r="FB29" i="267"/>
  <c r="FC29" i="267"/>
  <c r="FC31" i="267"/>
  <c r="FC33" i="267" s="1"/>
  <c r="FD29" i="267"/>
  <c r="FD31" i="267" s="1"/>
  <c r="FD33" i="267" s="1"/>
  <c r="FE29" i="267"/>
  <c r="FF29" i="267"/>
  <c r="FG29" i="267"/>
  <c r="FH29" i="267"/>
  <c r="FH31" i="267" s="1"/>
  <c r="FH33" i="267" s="1"/>
  <c r="FI29" i="267"/>
  <c r="FI79" i="267" s="1"/>
  <c r="FJ29" i="267"/>
  <c r="FJ79" i="267" s="1"/>
  <c r="FK29" i="267"/>
  <c r="FL29" i="267"/>
  <c r="U31" i="267"/>
  <c r="U33" i="267" s="1"/>
  <c r="AA31" i="267"/>
  <c r="AA33" i="267"/>
  <c r="AG31" i="267"/>
  <c r="AG33" i="267" s="1"/>
  <c r="AO31" i="267"/>
  <c r="AO33" i="267" s="1"/>
  <c r="AS31" i="267"/>
  <c r="AS33" i="267" s="1"/>
  <c r="AU31" i="267"/>
  <c r="AY31" i="267"/>
  <c r="AY33" i="267" s="1"/>
  <c r="BA31" i="267"/>
  <c r="BA33" i="267" s="1"/>
  <c r="BO31" i="267"/>
  <c r="BO33" i="267" s="1"/>
  <c r="BY31" i="267"/>
  <c r="BY33" i="267" s="1"/>
  <c r="CC31" i="267"/>
  <c r="CC33" i="267" s="1"/>
  <c r="CG31" i="267"/>
  <c r="CG33" i="267" s="1"/>
  <c r="CQ31" i="267"/>
  <c r="CQ33" i="267" s="1"/>
  <c r="DA31" i="267"/>
  <c r="DA33" i="267"/>
  <c r="DE31" i="267"/>
  <c r="DE33" i="267" s="1"/>
  <c r="DM31" i="267"/>
  <c r="DM33" i="267" s="1"/>
  <c r="DP31" i="267"/>
  <c r="DP33" i="267" s="1"/>
  <c r="DW31" i="267"/>
  <c r="DW33" i="267" s="1"/>
  <c r="EA31" i="267"/>
  <c r="EA33" i="267" s="1"/>
  <c r="EN31" i="267"/>
  <c r="EN33" i="267"/>
  <c r="K33" i="267"/>
  <c r="EM33" i="267"/>
  <c r="AU77" i="267"/>
  <c r="AU80" i="267" s="1"/>
  <c r="AV77" i="267"/>
  <c r="AW77" i="267"/>
  <c r="AX77" i="267"/>
  <c r="AY77" i="267"/>
  <c r="AZ77" i="267"/>
  <c r="BA77" i="267"/>
  <c r="BB77" i="267"/>
  <c r="BC77" i="267"/>
  <c r="BD77" i="267"/>
  <c r="BE77" i="267"/>
  <c r="BF77" i="267"/>
  <c r="BG77" i="267"/>
  <c r="BH77" i="267"/>
  <c r="BI77" i="267"/>
  <c r="BJ77" i="267"/>
  <c r="BK77" i="267"/>
  <c r="BM77" i="267"/>
  <c r="BN77" i="267"/>
  <c r="BO77" i="267"/>
  <c r="BQ77" i="267"/>
  <c r="BR77" i="267"/>
  <c r="BS77" i="267"/>
  <c r="BU77" i="267"/>
  <c r="BV77" i="267"/>
  <c r="BW77" i="267"/>
  <c r="BY77" i="267"/>
  <c r="BZ77" i="267"/>
  <c r="CA77" i="267"/>
  <c r="CC77" i="267"/>
  <c r="CD77" i="267"/>
  <c r="CH77" i="267"/>
  <c r="CK77" i="267"/>
  <c r="CL77" i="267"/>
  <c r="CM77" i="267"/>
  <c r="CO77" i="267"/>
  <c r="CP77" i="267"/>
  <c r="CS77" i="267"/>
  <c r="CT77" i="267"/>
  <c r="CW77" i="267"/>
  <c r="CX77" i="267"/>
  <c r="DA77" i="267"/>
  <c r="DB77" i="267"/>
  <c r="DC77" i="267"/>
  <c r="DE77" i="267"/>
  <c r="DF77" i="267"/>
  <c r="DI77" i="267"/>
  <c r="DK77" i="267"/>
  <c r="DM77" i="267"/>
  <c r="DN77" i="267"/>
  <c r="DO77" i="267"/>
  <c r="DQ77" i="267"/>
  <c r="DS77" i="267"/>
  <c r="DU77" i="267"/>
  <c r="DV77" i="267"/>
  <c r="DW77" i="267"/>
  <c r="DZ77" i="267"/>
  <c r="EA77" i="267"/>
  <c r="ED77" i="267"/>
  <c r="EE77" i="267"/>
  <c r="EH77" i="267"/>
  <c r="EI77" i="267"/>
  <c r="EK77" i="267"/>
  <c r="EK80" i="267" s="1"/>
  <c r="EL77" i="267"/>
  <c r="EM77" i="267"/>
  <c r="EN77" i="267"/>
  <c r="EP77" i="267"/>
  <c r="ER77" i="267"/>
  <c r="EU77" i="267"/>
  <c r="EV77" i="267"/>
  <c r="EY77" i="267"/>
  <c r="EZ77" i="267"/>
  <c r="FC77" i="267"/>
  <c r="FD77" i="267"/>
  <c r="FG77" i="267"/>
  <c r="FJ77" i="267"/>
  <c r="FK77" i="267"/>
  <c r="FL77" i="267"/>
  <c r="AU78" i="267"/>
  <c r="AV78" i="267"/>
  <c r="AW78" i="267"/>
  <c r="AX78" i="267"/>
  <c r="AY78" i="267"/>
  <c r="AZ78" i="267"/>
  <c r="AZ80" i="267" s="1"/>
  <c r="BA78" i="267"/>
  <c r="BB78" i="267"/>
  <c r="BC78" i="267"/>
  <c r="BD78" i="267"/>
  <c r="BE78" i="267"/>
  <c r="BF78" i="267"/>
  <c r="BG78" i="267"/>
  <c r="BH78" i="267"/>
  <c r="BJ78" i="267"/>
  <c r="BL78" i="267"/>
  <c r="BM78" i="267"/>
  <c r="BN78" i="267"/>
  <c r="BP78" i="267"/>
  <c r="BR78" i="267"/>
  <c r="BT78" i="267"/>
  <c r="BV78" i="267"/>
  <c r="BX78" i="267"/>
  <c r="BY78" i="267"/>
  <c r="BZ78" i="267"/>
  <c r="CA78" i="267"/>
  <c r="CB78" i="267"/>
  <c r="CC78" i="267"/>
  <c r="CD78" i="267"/>
  <c r="CF78" i="267"/>
  <c r="CG78" i="267"/>
  <c r="CH78" i="267"/>
  <c r="CJ78" i="267"/>
  <c r="CK78" i="267"/>
  <c r="CL78" i="267"/>
  <c r="CN78" i="267"/>
  <c r="CO78" i="267"/>
  <c r="CP78" i="267"/>
  <c r="CR78" i="267"/>
  <c r="CS78" i="267"/>
  <c r="CT78" i="267"/>
  <c r="CV78" i="267"/>
  <c r="CW78" i="267"/>
  <c r="CX78" i="267"/>
  <c r="CZ78" i="267"/>
  <c r="DA78" i="267"/>
  <c r="DB78" i="267"/>
  <c r="DD78" i="267"/>
  <c r="DE78" i="267"/>
  <c r="DF78" i="267"/>
  <c r="DH78" i="267"/>
  <c r="DI78" i="267"/>
  <c r="DJ78" i="267"/>
  <c r="DL78" i="267"/>
  <c r="DM78" i="267"/>
  <c r="DN78" i="267"/>
  <c r="DP78" i="267"/>
  <c r="DQ78" i="267"/>
  <c r="DR78" i="267"/>
  <c r="DT78" i="267"/>
  <c r="DV78" i="267"/>
  <c r="DW78" i="267"/>
  <c r="DY78" i="267"/>
  <c r="DZ78" i="267"/>
  <c r="EA78" i="267"/>
  <c r="EC78" i="267"/>
  <c r="ED78" i="267"/>
  <c r="EE78" i="267"/>
  <c r="EG78" i="267"/>
  <c r="EH78" i="267"/>
  <c r="EI78" i="267"/>
  <c r="EJ78" i="267"/>
  <c r="EK78" i="267"/>
  <c r="EL78" i="267"/>
  <c r="EM78" i="267"/>
  <c r="EN78" i="267"/>
  <c r="EO78" i="267"/>
  <c r="EP78" i="267"/>
  <c r="ER78" i="267"/>
  <c r="ET78" i="267"/>
  <c r="EU78" i="267"/>
  <c r="EV78" i="267"/>
  <c r="EX78" i="267"/>
  <c r="EY78" i="267"/>
  <c r="EZ78" i="267"/>
  <c r="FB78" i="267"/>
  <c r="FC78" i="267"/>
  <c r="FD78" i="267"/>
  <c r="FF78" i="267"/>
  <c r="FG78" i="267"/>
  <c r="FH78" i="267"/>
  <c r="FJ78" i="267"/>
  <c r="FL78" i="267"/>
  <c r="AU79" i="267"/>
  <c r="AV79" i="267"/>
  <c r="AW79" i="267"/>
  <c r="AX79" i="267"/>
  <c r="AX80" i="267"/>
  <c r="AY79" i="267"/>
  <c r="AY80" i="267" s="1"/>
  <c r="AZ79" i="267"/>
  <c r="BA79" i="267"/>
  <c r="BB79" i="267"/>
  <c r="BC79" i="267"/>
  <c r="BC80" i="267" s="1"/>
  <c r="BD79" i="267"/>
  <c r="BE79" i="267"/>
  <c r="BF79" i="267"/>
  <c r="BG79" i="267"/>
  <c r="BH79" i="267"/>
  <c r="BI79" i="267"/>
  <c r="BJ79" i="267"/>
  <c r="BL79" i="267"/>
  <c r="BO79" i="267"/>
  <c r="BP79" i="267"/>
  <c r="BQ79" i="267"/>
  <c r="BS79" i="267"/>
  <c r="BT79" i="267"/>
  <c r="BU79" i="267"/>
  <c r="BV79" i="267"/>
  <c r="BW79" i="267"/>
  <c r="BY79" i="267"/>
  <c r="BZ79" i="267"/>
  <c r="CA79" i="267"/>
  <c r="CC79" i="267"/>
  <c r="CD79" i="267"/>
  <c r="CE79" i="267"/>
  <c r="CF79" i="267"/>
  <c r="CG79" i="267"/>
  <c r="CH79" i="267"/>
  <c r="CK79" i="267"/>
  <c r="CK80" i="267" s="1"/>
  <c r="CL79" i="267"/>
  <c r="CO79" i="267"/>
  <c r="CP79" i="267"/>
  <c r="CR79" i="267"/>
  <c r="CS79" i="267"/>
  <c r="CU79" i="267"/>
  <c r="CW79" i="267"/>
  <c r="CY79" i="267"/>
  <c r="CZ79" i="267"/>
  <c r="DB79" i="267"/>
  <c r="DD79" i="267"/>
  <c r="DF79" i="267"/>
  <c r="DG79" i="267"/>
  <c r="DJ79" i="267"/>
  <c r="DK79" i="267"/>
  <c r="DL79" i="267"/>
  <c r="DN79" i="267"/>
  <c r="DO79" i="267"/>
  <c r="DP79" i="267"/>
  <c r="DR79" i="267"/>
  <c r="DS79" i="267"/>
  <c r="DW79" i="267"/>
  <c r="DX79" i="267"/>
  <c r="DZ79" i="267"/>
  <c r="EB79" i="267"/>
  <c r="EC79" i="267"/>
  <c r="ED79" i="267"/>
  <c r="EG79" i="267"/>
  <c r="EH79" i="267"/>
  <c r="EH80" i="267" s="1"/>
  <c r="EI79" i="267"/>
  <c r="EK79" i="267"/>
  <c r="EL79" i="267"/>
  <c r="EM79" i="267"/>
  <c r="EO79" i="267"/>
  <c r="EP79" i="267"/>
  <c r="ER79" i="267"/>
  <c r="ET79" i="267"/>
  <c r="EU79" i="267"/>
  <c r="EV79" i="267"/>
  <c r="EW79" i="267"/>
  <c r="EY79" i="267"/>
  <c r="EZ79" i="267"/>
  <c r="FA79" i="267"/>
  <c r="FB79" i="267"/>
  <c r="FC79" i="267"/>
  <c r="FE79" i="267"/>
  <c r="FF79" i="267"/>
  <c r="FG79" i="267"/>
  <c r="FK79" i="267"/>
  <c r="FL79" i="267"/>
  <c r="BJ80" i="267"/>
  <c r="AM31" i="267"/>
  <c r="AM33" i="267" s="1"/>
  <c r="FG80" i="267"/>
  <c r="EY80" i="267"/>
  <c r="FM31" i="267"/>
  <c r="FM33" i="267" s="1"/>
  <c r="BZ80" i="267"/>
  <c r="ES31" i="267"/>
  <c r="ES33" i="267" s="1"/>
  <c r="DL31" i="267"/>
  <c r="DL33" i="267" s="1"/>
  <c r="CV31" i="267"/>
  <c r="CV33" i="267" s="1"/>
  <c r="CF31" i="267"/>
  <c r="CF33" i="267" s="1"/>
  <c r="AZ31" i="267"/>
  <c r="AZ33" i="267" s="1"/>
  <c r="AQ31" i="267"/>
  <c r="AQ33" i="267" s="1"/>
  <c r="AK31" i="267"/>
  <c r="AK33" i="267" s="1"/>
  <c r="EJ31" i="267"/>
  <c r="EJ33" i="267" s="1"/>
  <c r="DT31" i="267"/>
  <c r="DT33" i="267" s="1"/>
  <c r="DD31" i="267"/>
  <c r="DD33" i="267" s="1"/>
  <c r="CN31" i="267"/>
  <c r="CN33" i="267" s="1"/>
  <c r="BL31" i="267"/>
  <c r="BL33" i="267" s="1"/>
  <c r="FK31" i="267"/>
  <c r="FK33" i="267" s="1"/>
  <c r="FG31" i="267"/>
  <c r="FG33" i="267" s="1"/>
  <c r="DW80" i="267"/>
  <c r="EO77" i="267"/>
  <c r="DX31" i="267"/>
  <c r="DX33" i="267" s="1"/>
  <c r="DH31" i="267"/>
  <c r="DH33" i="267" s="1"/>
  <c r="CR31" i="267"/>
  <c r="CR33" i="267" s="1"/>
  <c r="CB31" i="267"/>
  <c r="CB33" i="267" s="1"/>
  <c r="BP31" i="267"/>
  <c r="BP33" i="267" s="1"/>
  <c r="FI77" i="267"/>
  <c r="ES77" i="267"/>
  <c r="EB77" i="267"/>
  <c r="DL77" i="267"/>
  <c r="DL80" i="267" s="1"/>
  <c r="CV77" i="267"/>
  <c r="CF77" i="267"/>
  <c r="EU80" i="267"/>
  <c r="CP80" i="267"/>
  <c r="CX79" i="267"/>
  <c r="CT79" i="267"/>
  <c r="CT80" i="267" s="1"/>
  <c r="CA80" i="267"/>
  <c r="DB80" i="267"/>
  <c r="CL80" i="267"/>
  <c r="CW80" i="267"/>
  <c r="BY80" i="267"/>
  <c r="FL80" i="267"/>
  <c r="EM80" i="267"/>
  <c r="EI80" i="267"/>
  <c r="FQ79" i="267"/>
  <c r="FQ78" i="267"/>
  <c r="FT31" i="267"/>
  <c r="FT33" i="267" s="1"/>
  <c r="FV31" i="267"/>
  <c r="FV33" i="267" s="1"/>
  <c r="FW77" i="267"/>
  <c r="FX79" i="267"/>
  <c r="CL33" i="267"/>
  <c r="FY77" i="267"/>
  <c r="GA31" i="267"/>
  <c r="GA33" i="267" s="1"/>
  <c r="DY79" i="267"/>
  <c r="DQ79" i="267"/>
  <c r="DQ80" i="267" s="1"/>
  <c r="CJ79" i="267"/>
  <c r="CJ31" i="267"/>
  <c r="CJ33" i="267" s="1"/>
  <c r="FS77" i="267"/>
  <c r="FW78" i="267"/>
  <c r="GB77" i="267"/>
  <c r="GB80" i="267" s="1"/>
  <c r="DE80" i="267"/>
  <c r="FS31" i="267"/>
  <c r="FS33" i="267" s="1"/>
  <c r="DM80" i="267"/>
  <c r="GE31" i="267"/>
  <c r="GE33" i="267" s="1"/>
  <c r="GG31" i="267"/>
  <c r="GG33" i="267" s="1"/>
  <c r="BM31" i="267"/>
  <c r="BM33" i="267" s="1"/>
  <c r="BM79" i="267"/>
  <c r="BH80" i="267"/>
  <c r="BF80" i="267"/>
  <c r="DF80" i="267"/>
  <c r="CH80" i="267"/>
  <c r="BB80" i="267"/>
  <c r="FW31" i="267"/>
  <c r="FW33" i="267" s="1"/>
  <c r="GJ31" i="267"/>
  <c r="GJ33" i="267" s="1"/>
  <c r="BG80" i="267"/>
  <c r="AV80" i="267"/>
  <c r="EL80" i="267"/>
  <c r="ED80" i="267"/>
  <c r="BE80" i="267"/>
  <c r="AW80" i="267"/>
  <c r="FY31" i="267"/>
  <c r="FY33" i="267" s="1"/>
  <c r="GB31" i="267"/>
  <c r="GB33" i="267" s="1"/>
  <c r="BA80" i="267"/>
  <c r="BD80" i="267"/>
  <c r="GF31" i="267"/>
  <c r="GF33" i="267" s="1"/>
  <c r="GK31" i="267"/>
  <c r="GK33" i="267" s="1"/>
  <c r="GP77" i="267"/>
  <c r="GP80" i="267" s="1"/>
  <c r="GP31" i="267"/>
  <c r="GP33" i="267" s="1"/>
  <c r="GP79" i="267"/>
  <c r="GO80" i="267"/>
  <c r="BN31" i="267"/>
  <c r="BN33" i="267" s="1"/>
  <c r="BN79" i="267"/>
  <c r="BN80" i="267" s="1"/>
  <c r="EX79" i="267"/>
  <c r="DV79" i="267"/>
  <c r="DV80" i="267" s="1"/>
  <c r="DC79" i="267"/>
  <c r="CI79" i="267"/>
  <c r="BR79" i="267"/>
  <c r="BR80" i="267" s="1"/>
  <c r="EQ31" i="267"/>
  <c r="EQ33" i="267" s="1"/>
  <c r="ED31" i="267"/>
  <c r="ED33" i="267" s="1"/>
  <c r="AX31" i="267"/>
  <c r="AX33" i="267" s="1"/>
  <c r="AE31" i="267"/>
  <c r="AE33" i="267" s="1"/>
  <c r="AL31" i="267"/>
  <c r="AL33" i="267" s="1"/>
  <c r="FL31" i="267"/>
  <c r="FL33" i="267" s="1"/>
  <c r="AC31" i="267"/>
  <c r="AC33" i="267" s="1"/>
  <c r="GM77" i="267"/>
  <c r="GM80" i="267" s="1"/>
  <c r="GM31" i="267"/>
  <c r="GM33" i="267" s="1"/>
  <c r="BS80" i="267"/>
  <c r="GT31" i="267"/>
  <c r="GT33" i="267" s="1"/>
  <c r="GT80" i="267"/>
  <c r="EP80" i="267" l="1"/>
  <c r="BT80" i="267"/>
  <c r="BD31" i="267"/>
  <c r="BD33" i="267" s="1"/>
  <c r="AJ31" i="267"/>
  <c r="AJ33" i="267" s="1"/>
  <c r="AF31" i="267"/>
  <c r="AF33" i="267" s="1"/>
  <c r="AB31" i="267"/>
  <c r="AB33" i="267" s="1"/>
  <c r="GX80" i="267"/>
  <c r="EV80" i="267"/>
  <c r="DG80" i="267"/>
  <c r="CY80" i="267"/>
  <c r="CQ80" i="267"/>
  <c r="CI80" i="267"/>
  <c r="CE80" i="267"/>
  <c r="CO80" i="267"/>
  <c r="CC80" i="267"/>
  <c r="DJ80" i="267"/>
  <c r="DS80" i="267"/>
  <c r="BU80" i="267"/>
  <c r="BQ80" i="267"/>
  <c r="BI80" i="267"/>
  <c r="FJ31" i="267"/>
  <c r="FJ33" i="267" s="1"/>
  <c r="FF80" i="267"/>
  <c r="ET31" i="267"/>
  <c r="ET33" i="267" s="1"/>
  <c r="EG80" i="267"/>
  <c r="EC80" i="267"/>
  <c r="DY31" i="267"/>
  <c r="DY33" i="267" s="1"/>
  <c r="GL31" i="267"/>
  <c r="GL33" i="267" s="1"/>
  <c r="GC31" i="267"/>
  <c r="GC33" i="267" s="1"/>
  <c r="FZ31" i="267"/>
  <c r="FZ33" i="267" s="1"/>
  <c r="FR31" i="267"/>
  <c r="FR33" i="267" s="1"/>
  <c r="FN31" i="267"/>
  <c r="FN33" i="267" s="1"/>
  <c r="EB80" i="267"/>
  <c r="FE31" i="267"/>
  <c r="FE33" i="267" s="1"/>
  <c r="BX31" i="267"/>
  <c r="BX33" i="267" s="1"/>
  <c r="EB31" i="267"/>
  <c r="EB33" i="267" s="1"/>
  <c r="FI31" i="267"/>
  <c r="FI33" i="267" s="1"/>
  <c r="FA78" i="267"/>
  <c r="FA80" i="267" s="1"/>
  <c r="DO78" i="267"/>
  <c r="DO80" i="267" s="1"/>
  <c r="DK78" i="267"/>
  <c r="DK80" i="267" s="1"/>
  <c r="CU78" i="267"/>
  <c r="CM78" i="267"/>
  <c r="CM80" i="267" s="1"/>
  <c r="BV80" i="267"/>
  <c r="DY77" i="267"/>
  <c r="DY80" i="267" s="1"/>
  <c r="FF31" i="267"/>
  <c r="FF33" i="267" s="1"/>
  <c r="EK31" i="267"/>
  <c r="EK33" i="267" s="1"/>
  <c r="EG31" i="267"/>
  <c r="EG33" i="267" s="1"/>
  <c r="EC31" i="267"/>
  <c r="EC33" i="267" s="1"/>
  <c r="DN31" i="267"/>
  <c r="DN33" i="267" s="1"/>
  <c r="CI31" i="267"/>
  <c r="CI33" i="267" s="1"/>
  <c r="CE31" i="267"/>
  <c r="CE33" i="267" s="1"/>
  <c r="CA31" i="267"/>
  <c r="CA33" i="267" s="1"/>
  <c r="BT31" i="267"/>
  <c r="BT33" i="267" s="1"/>
  <c r="X31" i="267"/>
  <c r="X33" i="267" s="1"/>
  <c r="FO80" i="267"/>
  <c r="DH80" i="267"/>
  <c r="GQ31" i="267"/>
  <c r="GQ33" i="267" s="1"/>
  <c r="GI31" i="267"/>
  <c r="GI33" i="267" s="1"/>
  <c r="FU31" i="267"/>
  <c r="FU33" i="267" s="1"/>
  <c r="DU78" i="267"/>
  <c r="GD31" i="267"/>
  <c r="GD33" i="267" s="1"/>
  <c r="FO31" i="267"/>
  <c r="FO33" i="267" s="1"/>
  <c r="CX80" i="267"/>
  <c r="CF80" i="267"/>
  <c r="DN80" i="267"/>
  <c r="CS80" i="267"/>
  <c r="ET77" i="267"/>
  <c r="ET80" i="267" s="1"/>
  <c r="FB31" i="267"/>
  <c r="FB33" i="267" s="1"/>
  <c r="EX31" i="267"/>
  <c r="EX33" i="267" s="1"/>
  <c r="EF31" i="267"/>
  <c r="EF33" i="267" s="1"/>
  <c r="BH31" i="267"/>
  <c r="BH33" i="267" s="1"/>
  <c r="BX80" i="267"/>
  <c r="GU31" i="267"/>
  <c r="GU33" i="267" s="1"/>
  <c r="DC80" i="267"/>
  <c r="BM80" i="267"/>
  <c r="GH31" i="267"/>
  <c r="GH33" i="267" s="1"/>
  <c r="FX31" i="267"/>
  <c r="FX33" i="267" s="1"/>
  <c r="FQ31" i="267"/>
  <c r="FQ33" i="267" s="1"/>
  <c r="FP31" i="267"/>
  <c r="FP33" i="267" s="1"/>
  <c r="CV80" i="267"/>
  <c r="DS31" i="267"/>
  <c r="DS33" i="267" s="1"/>
  <c r="DJ31" i="267"/>
  <c r="DJ33" i="267" s="1"/>
  <c r="DC31" i="267"/>
  <c r="DC33" i="267" s="1"/>
  <c r="CY31" i="267"/>
  <c r="CY33" i="267" s="1"/>
  <c r="FP80" i="267"/>
  <c r="FS80" i="267"/>
  <c r="FY80" i="267"/>
  <c r="DR80" i="267"/>
  <c r="DT80" i="267"/>
  <c r="CN80" i="267"/>
  <c r="GQ80" i="267"/>
  <c r="GL80" i="267"/>
  <c r="DZ80" i="267"/>
  <c r="EA80" i="267"/>
  <c r="GR80" i="267"/>
  <c r="DA80" i="267"/>
  <c r="GH80" i="267"/>
  <c r="BK79" i="267"/>
  <c r="BK80" i="267" s="1"/>
  <c r="BK31" i="267"/>
  <c r="BK33" i="267" s="1"/>
  <c r="EO80" i="267"/>
  <c r="FH79" i="267"/>
  <c r="FH80" i="267" s="1"/>
  <c r="FD79" i="267"/>
  <c r="FD80" i="267" s="1"/>
  <c r="EF79" i="267"/>
  <c r="EZ80" i="267"/>
  <c r="EE80" i="267"/>
  <c r="CU80" i="267"/>
  <c r="EE79" i="267"/>
  <c r="DG31" i="267"/>
  <c r="DG33" i="267" s="1"/>
  <c r="BR31" i="267"/>
  <c r="BR33" i="267" s="1"/>
  <c r="BI31" i="267"/>
  <c r="BI33" i="267" s="1"/>
  <c r="BB31" i="267"/>
  <c r="BB33" i="267" s="1"/>
  <c r="AP31" i="267"/>
  <c r="AP33" i="267" s="1"/>
  <c r="GK80" i="267"/>
  <c r="GO31" i="267"/>
  <c r="GO33" i="267" s="1"/>
  <c r="GR31" i="267"/>
  <c r="GR33" i="267" s="1"/>
  <c r="ES80" i="267"/>
  <c r="BO80" i="267"/>
  <c r="FC80" i="267"/>
  <c r="FK80" i="267"/>
  <c r="ER80" i="267"/>
  <c r="BW80" i="267"/>
  <c r="EN80" i="267"/>
  <c r="DU80" i="267"/>
  <c r="DI79" i="267"/>
  <c r="AH31" i="267"/>
  <c r="AH33" i="267" s="1"/>
  <c r="GU80" i="267"/>
  <c r="FW80" i="267"/>
  <c r="FJ80" i="267"/>
  <c r="DI80" i="267"/>
  <c r="GF80" i="267"/>
  <c r="GI80" i="267"/>
  <c r="DP80" i="267"/>
  <c r="CD80" i="267"/>
  <c r="FB80" i="267"/>
  <c r="FI80" i="267"/>
  <c r="FN80" i="267"/>
  <c r="FR80" i="267"/>
  <c r="FU80" i="267"/>
  <c r="GA80" i="267"/>
  <c r="GD80" i="267"/>
  <c r="GG80" i="267"/>
  <c r="GN31" i="267"/>
  <c r="GN33" i="267" s="1"/>
  <c r="DD80" i="267"/>
  <c r="BP80" i="267"/>
  <c r="FX80" i="267"/>
  <c r="GC80" i="267"/>
  <c r="GE80" i="267"/>
  <c r="GW80" i="267"/>
  <c r="CR80" i="267"/>
  <c r="CG80" i="267"/>
  <c r="BL80" i="267"/>
  <c r="FQ80" i="267"/>
  <c r="CZ80" i="267"/>
  <c r="CJ80" i="267"/>
  <c r="FM80" i="267"/>
  <c r="GJ80" i="267"/>
  <c r="EX80" i="267"/>
  <c r="EJ80" i="267"/>
  <c r="EF80" i="267"/>
  <c r="GS80" i="267"/>
  <c r="GS31" i="267"/>
  <c r="GS33" i="267" s="1"/>
  <c r="GW31" i="267"/>
  <c r="GW33" i="267" s="1"/>
  <c r="GX33" i="267"/>
  <c r="GN77" i="267"/>
  <c r="GN80" i="267" s="1"/>
  <c r="GV31" i="267"/>
  <c r="GV33" i="267" s="1"/>
</calcChain>
</file>

<file path=xl/sharedStrings.xml><?xml version="1.0" encoding="utf-8"?>
<sst xmlns="http://schemas.openxmlformats.org/spreadsheetml/2006/main" count="271" uniqueCount="88">
  <si>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</si>
  <si>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</si>
  <si>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</si>
  <si>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</si>
  <si>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</si>
  <si>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</si>
  <si>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</si>
  <si>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</si>
  <si>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</si>
  <si>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</si>
  <si>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</si>
  <si>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</si>
  <si>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</si>
  <si>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</si>
  <si>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</si>
  <si>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</si>
  <si>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</si>
  <si>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</si>
  <si>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</si>
  <si>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</si>
  <si>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</si>
  <si>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</si>
  <si>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</si>
  <si>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</si>
  <si>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</si>
  <si>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</si>
  <si>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</si>
  <si>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</si>
  <si>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</si>
  <si>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</si>
  <si>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</si>
  <si>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</si>
  <si>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</si>
  <si>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</si>
  <si>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</si>
  <si>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</si>
  <si>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</si>
  <si>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</si>
  <si>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</si>
  <si>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</si>
  <si>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</si>
  <si>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</si>
  <si>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</si>
  <si>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</si>
  <si>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</si>
  <si>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</si>
  <si>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</si>
  <si>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</si>
  <si>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</si>
  <si>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</si>
  <si>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</si>
  <si>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VERIFICAR SI SE VA HACER UNA COMPARACION MENSUAL O CON RESPETO AL AÑO ANTERIOR</t>
  </si>
  <si>
    <t>DIF.                  ( % )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</si>
  <si>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</si>
  <si>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</si>
  <si>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</si>
  <si>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</si>
  <si>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</si>
  <si>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</si>
  <si>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</si>
  <si>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</si>
  <si>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</si>
  <si>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</si>
  <si>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</si>
  <si>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</si>
  <si>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</si>
  <si>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</si>
  <si>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</si>
  <si>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</si>
  <si>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</si>
  <si>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</si>
  <si>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</si>
  <si>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</si>
  <si>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</si>
  <si>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</si>
  <si>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</si>
  <si>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</si>
  <si>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</si>
  <si>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</si>
  <si>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</si>
  <si>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</si>
  <si>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TOTAL PAIS 
(MPC)</t>
  </si>
  <si>
    <t>PROMEDIO
(MPCD)</t>
  </si>
  <si>
    <t>ENERO 2017</t>
  </si>
  <si>
    <t>DIF  ENE 17 - DIC  16</t>
  </si>
  <si>
    <t>PIURA (1)</t>
  </si>
  <si>
    <t>Lote 31-C: Al 31.12.16, Consumo mínimo de gas entregado a la planta de fraccionamiento para uso de combustible. Sin consumo de gas en la central eléctrica de Aguaytía de acuerdo a la programación del COES.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</si>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</sst>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/>
    <xf numFmtId="17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3" fillId="2" borderId="0" xfId="0" applyFont="1" applyFill="1"/>
    <xf numFmtId="3" fontId="3" fillId="2" borderId="0" xfId="0" applyNumberFormat="1" applyFont="1" applyFill="1"/>
    <xf numFmtId="0" fontId="1" fillId="2" borderId="0" xfId="0" applyFont="1" applyFill="1" applyAlignment="1">
      <alignment horizontal="right"/>
    </xf>
    <xf numFmtId="0" fontId="7" fillId="2" borderId="0" xfId="0" applyFont="1" applyFill="1"/>
    <xf numFmtId="17" fontId="1" fillId="2" borderId="0" xfId="0" applyNumberFormat="1" applyFont="1" applyFill="1"/>
    <xf numFmtId="0" fontId="1" fillId="2" borderId="0" xfId="0" applyFont="1" applyFill="1" applyAlignment="1"/>
    <xf numFmtId="2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0" xfId="0" applyFont="1" applyFill="1"/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" fontId="1" fillId="2" borderId="0" xfId="0" applyNumberFormat="1" applyFont="1" applyFill="1"/>
    <xf numFmtId="0" fontId="8" fillId="2" borderId="0" xfId="0" applyFont="1" applyFill="1" applyBorder="1"/>
    <xf numFmtId="17" fontId="1" fillId="2" borderId="0" xfId="0" quotePrefix="1" applyNumberFormat="1" applyFont="1" applyFill="1"/>
    <xf numFmtId="17" fontId="8" fillId="2" borderId="0" xfId="0" quotePrefix="1" applyNumberFormat="1" applyFont="1" applyFill="1" applyBorder="1"/>
    <xf numFmtId="17" fontId="1" fillId="2" borderId="3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4" fontId="6" fillId="9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center"/>
    </xf>
    <xf numFmtId="17" fontId="4" fillId="2" borderId="0" xfId="0" quotePrefix="1" applyNumberFormat="1" applyFont="1" applyFill="1" applyAlignment="1">
      <alignment horizontal="center"/>
    </xf>
    <xf numFmtId="2" fontId="4" fillId="2" borderId="0" xfId="0" quotePrefix="1" applyNumberFormat="1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3" fontId="9" fillId="10" borderId="1" xfId="0" applyNumberFormat="1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/>
    <xf numFmtId="2" fontId="4" fillId="2" borderId="0" xfId="0" quotePrefix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vertical="center"/>
    </xf>
    <xf numFmtId="3" fontId="6" fillId="8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3" fontId="6" fillId="11" borderId="1" xfId="0" applyNumberFormat="1" applyFont="1" applyFill="1" applyBorder="1" applyAlignment="1">
      <alignment vertical="center"/>
    </xf>
    <xf numFmtId="3" fontId="6" fillId="11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tx>
            <c:strRef>
              <c:f>#REF!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"/>
          <c:tx>
            <c:strRef>
              <c:f>#REF!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#REF!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3"/>
          <c:tx>
            <c:strRef>
              <c:f>#REF!</c:f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#REF!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#REF!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6"/>
          <c:tx>
            <c:strRef>
              <c:f>#REF!</c:f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tx>
            <c:strRef>
              <c:f>#REF!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"/>
          <c:tx>
            <c:strRef>
              <c:f>#REF!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#REF!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3"/>
          <c:tx>
            <c:strRef>
              <c:f>#REF!</c:f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#REF!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#REF!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6"/>
          <c:tx>
            <c:strRef>
              <c:f>#REF!</c:f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 GAS'!#REF!</c:f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 GAS'!#REF!</c:f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28192"/>
        <c:axId val="107529728"/>
      </c:areaChart>
      <c:catAx>
        <c:axId val="1075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75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2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7528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PROMEDIO DE PRODUCCIÓN FISCALIZADA DE GAS NATURAL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MMPCD</a:t>
            </a:r>
          </a:p>
        </c:rich>
      </c:tx>
      <c:layout>
        <c:manualLayout>
          <c:xMode val="edge"/>
          <c:yMode val="edge"/>
          <c:x val="0.28709495401815233"/>
          <c:y val="1.920271587202094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149140470036642E-2"/>
          <c:y val="0.16778030143516229"/>
          <c:w val="0.88740254127446461"/>
          <c:h val="0.713961725747687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5419847328244271E-4"/>
                  <c:y val="1.5078082929456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 GAS'!$GT$76:$HI$76</c:f>
              <c:numCache>
                <c:formatCode>mmm\-yy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 GAS'!$GT$80:$HI$80</c:f>
              <c:numCache>
                <c:formatCode>#,##0</c:formatCode>
                <c:ptCount val="13"/>
                <c:pt idx="0">
                  <c:v>998675.32258064509</c:v>
                </c:pt>
                <c:pt idx="1">
                  <c:v>1063225.968810345</c:v>
                </c:pt>
                <c:pt idx="2">
                  <c:v>1297819.6733774194</c:v>
                </c:pt>
                <c:pt idx="3">
                  <c:v>1313613.8666666667</c:v>
                </c:pt>
                <c:pt idx="4">
                  <c:v>1446528.1612903224</c:v>
                </c:pt>
                <c:pt idx="5">
                  <c:v>1326088.9666666668</c:v>
                </c:pt>
                <c:pt idx="6">
                  <c:v>1512372</c:v>
                </c:pt>
                <c:pt idx="7">
                  <c:v>1468104.5245903223</c:v>
                </c:pt>
                <c:pt idx="8">
                  <c:v>1391000.0528499996</c:v>
                </c:pt>
                <c:pt idx="9">
                  <c:v>1400096.4323354841</c:v>
                </c:pt>
                <c:pt idx="10">
                  <c:v>1534268.6860233333</c:v>
                </c:pt>
                <c:pt idx="11">
                  <c:v>1445701.778767742</c:v>
                </c:pt>
                <c:pt idx="12">
                  <c:v>1223514.5233741933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9224960"/>
        <c:axId val="119234944"/>
        <c:axId val="0"/>
      </c:bar3DChart>
      <c:dateAx>
        <c:axId val="119224960"/>
        <c:scaling>
          <c:orientation val="minMax"/>
          <c:max val="42750"/>
          <c:min val="42384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9234944"/>
        <c:crosses val="autoZero"/>
        <c:auto val="1"/>
        <c:lblOffset val="100"/>
        <c:baseTimeUnit val="months"/>
      </c:dateAx>
      <c:valAx>
        <c:axId val="1192349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600" b="1"/>
                </a:pPr>
                <a:r>
                  <a:rPr lang="en-US" sz="1600" b="1"/>
                  <a:t>MMPCD</a:t>
                </a:r>
              </a:p>
            </c:rich>
          </c:tx>
          <c:layout>
            <c:manualLayout>
              <c:xMode val="edge"/>
              <c:yMode val="edge"/>
              <c:x val="3.7313818597102845E-2"/>
              <c:y val="0.1048500459813237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9224960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3395710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3395710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33957106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58</xdr:col>
      <xdr:colOff>495300</xdr:colOff>
      <xdr:row>15</xdr:row>
      <xdr:rowOff>28575</xdr:rowOff>
    </xdr:from>
    <xdr:to>
      <xdr:col>59</xdr:col>
      <xdr:colOff>104775</xdr:colOff>
      <xdr:row>15</xdr:row>
      <xdr:rowOff>171450</xdr:rowOff>
    </xdr:to>
    <xdr:sp macro="" textlink="">
      <xdr:nvSpPr>
        <xdr:cNvPr id="946182" name="Text Box 1030"/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205</xdr:col>
      <xdr:colOff>810429</xdr:colOff>
      <xdr:row>38</xdr:row>
      <xdr:rowOff>91554</xdr:rowOff>
    </xdr:from>
    <xdr:to>
      <xdr:col>215</xdr:col>
      <xdr:colOff>389741</xdr:colOff>
      <xdr:row>73</xdr:row>
      <xdr:rowOff>33106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2:JH98"/>
  <sheetViews>
    <sheetView tabSelected="1" view="pageBreakPreview" zoomScale="60" zoomScaleNormal="60" workbookViewId="0">
      <selection activeCell="HG31" sqref="HG31"/>
    </sheetView>
  </sheetViews>
  <sheetFormatPr baseColWidth="10" defaultColWidth="11.5703125" defaultRowHeight="12.75" x14ac:dyDescent="0.2"/>
  <cols>
    <col min="1" max="1" width="6.42578125" style="1" customWidth="1"/>
    <col min="2" max="2" width="22.5703125" style="1" hidden="1" customWidth="1"/>
    <col min="3" max="3" width="23.85546875" style="1" hidden="1" customWidth="1"/>
    <col min="4" max="4" width="28.5703125" style="1" customWidth="1"/>
    <col min="5" max="5" width="9.7109375" style="2" customWidth="1"/>
    <col min="6" max="6" width="11.5703125" style="1" hidden="1" customWidth="1"/>
    <col min="7" max="9" width="11.42578125" style="1" hidden="1" customWidth="1"/>
    <col min="10" max="11" width="12" style="1" hidden="1" customWidth="1"/>
    <col min="12" max="12" width="10.28515625" style="1" hidden="1" customWidth="1"/>
    <col min="13" max="13" width="12.5703125" style="1" hidden="1" customWidth="1"/>
    <col min="14" max="14" width="10.42578125" style="1" hidden="1" customWidth="1"/>
    <col min="15" max="15" width="13.140625" style="1" hidden="1" customWidth="1"/>
    <col min="16" max="16" width="10" style="1" hidden="1" customWidth="1"/>
    <col min="17" max="17" width="7" style="1" hidden="1" customWidth="1"/>
    <col min="18" max="19" width="4.85546875" style="1" hidden="1" customWidth="1"/>
    <col min="20" max="20" width="8" style="1" hidden="1" customWidth="1"/>
    <col min="21" max="21" width="9.42578125" style="1" hidden="1" customWidth="1"/>
    <col min="22" max="22" width="7.28515625" style="1" hidden="1" customWidth="1"/>
    <col min="23" max="23" width="9.140625" style="1" hidden="1" customWidth="1"/>
    <col min="24" max="24" width="10.7109375" style="1" hidden="1" customWidth="1"/>
    <col min="25" max="25" width="10.5703125" style="1" hidden="1" customWidth="1"/>
    <col min="26" max="26" width="19" style="1" hidden="1" customWidth="1"/>
    <col min="27" max="27" width="13" style="1" hidden="1" customWidth="1"/>
    <col min="28" max="28" width="10.85546875" style="1" hidden="1" customWidth="1"/>
    <col min="29" max="29" width="11.85546875" style="1" hidden="1" customWidth="1"/>
    <col min="30" max="30" width="10" style="1" hidden="1" customWidth="1"/>
    <col min="31" max="31" width="10.42578125" style="1" hidden="1" customWidth="1"/>
    <col min="32" max="32" width="9.7109375" style="1" hidden="1" customWidth="1"/>
    <col min="33" max="33" width="9.5703125" style="1" hidden="1" customWidth="1"/>
    <col min="34" max="34" width="9.28515625" style="1" hidden="1" customWidth="1"/>
    <col min="35" max="35" width="0.28515625" style="1" hidden="1" customWidth="1"/>
    <col min="36" max="36" width="13.140625" style="1" hidden="1" customWidth="1"/>
    <col min="37" max="37" width="0.140625" style="1" hidden="1" customWidth="1"/>
    <col min="38" max="38" width="11.42578125" style="1" hidden="1" customWidth="1"/>
    <col min="39" max="39" width="12.42578125" style="1" hidden="1" customWidth="1"/>
    <col min="40" max="40" width="16.7109375" style="1" hidden="1" customWidth="1"/>
    <col min="41" max="41" width="0.140625" style="1" hidden="1" customWidth="1"/>
    <col min="42" max="42" width="13.140625" style="1" hidden="1" customWidth="1"/>
    <col min="43" max="43" width="12" style="1" hidden="1" customWidth="1"/>
    <col min="44" max="44" width="15" style="1" hidden="1" customWidth="1"/>
    <col min="45" max="46" width="12.42578125" style="1" hidden="1" customWidth="1"/>
    <col min="47" max="47" width="9.7109375" style="1" hidden="1" customWidth="1"/>
    <col min="48" max="48" width="11.85546875" style="1" hidden="1" customWidth="1"/>
    <col min="49" max="49" width="12.140625" style="1" hidden="1" customWidth="1"/>
    <col min="50" max="51" width="11.85546875" style="1" hidden="1" customWidth="1"/>
    <col min="52" max="53" width="12.5703125" style="1" hidden="1" customWidth="1"/>
    <col min="54" max="55" width="12.140625" style="1" hidden="1" customWidth="1"/>
    <col min="56" max="56" width="11.7109375" style="1" hidden="1" customWidth="1"/>
    <col min="57" max="57" width="9.85546875" style="1" hidden="1" customWidth="1"/>
    <col min="58" max="59" width="10.28515625" style="1" hidden="1" customWidth="1"/>
    <col min="60" max="71" width="11.7109375" style="1" hidden="1" customWidth="1"/>
    <col min="72" max="72" width="0.140625" style="1" hidden="1" customWidth="1"/>
    <col min="73" max="73" width="11.7109375" style="1" hidden="1" customWidth="1"/>
    <col min="74" max="74" width="12.42578125" style="1" hidden="1" customWidth="1"/>
    <col min="75" max="81" width="11.7109375" style="1" hidden="1" customWidth="1"/>
    <col min="82" max="95" width="12.28515625" style="1" hidden="1" customWidth="1"/>
    <col min="96" max="96" width="14.42578125" style="1" hidden="1" customWidth="1"/>
    <col min="97" max="109" width="13.42578125" style="1" hidden="1" customWidth="1"/>
    <col min="110" max="110" width="1.140625" style="1" hidden="1" customWidth="1"/>
    <col min="111" max="132" width="13.42578125" style="1" hidden="1" customWidth="1"/>
    <col min="133" max="133" width="14.140625" style="1" hidden="1" customWidth="1"/>
    <col min="134" max="142" width="13.42578125" style="1" hidden="1" customWidth="1"/>
    <col min="143" max="143" width="17.140625" style="1" hidden="1" customWidth="1"/>
    <col min="144" max="151" width="16.5703125" style="1" hidden="1" customWidth="1"/>
    <col min="152" max="152" width="15.28515625" style="1" hidden="1" customWidth="1"/>
    <col min="153" max="153" width="19.85546875" style="1" hidden="1" customWidth="1"/>
    <col min="154" max="154" width="16.42578125" style="1" hidden="1" customWidth="1"/>
    <col min="155" max="162" width="17.42578125" style="1" hidden="1" customWidth="1"/>
    <col min="163" max="163" width="16.28515625" style="1" hidden="1" customWidth="1"/>
    <col min="164" max="164" width="16" style="1" hidden="1" customWidth="1"/>
    <col min="165" max="165" width="19.28515625" style="1" hidden="1" customWidth="1"/>
    <col min="166" max="188" width="17.42578125" style="1" hidden="1" customWidth="1"/>
    <col min="189" max="189" width="19.85546875" style="1" hidden="1" customWidth="1"/>
    <col min="190" max="194" width="20" style="1" hidden="1" customWidth="1"/>
    <col min="195" max="203" width="18.7109375" style="1" hidden="1" customWidth="1"/>
    <col min="204" max="204" width="15.7109375" style="1" hidden="1" customWidth="1"/>
    <col min="205" max="214" width="15.7109375" style="1" customWidth="1"/>
    <col min="215" max="215" width="17.140625" style="1" customWidth="1"/>
    <col min="216" max="218" width="15.7109375" style="1" customWidth="1"/>
    <col min="219" max="219" width="11.85546875" style="1" customWidth="1"/>
    <col min="220" max="221" width="11.5703125" style="1"/>
    <col min="222" max="222" width="12.7109375" style="1" bestFit="1" customWidth="1"/>
    <col min="223" max="16384" width="11.5703125" style="1"/>
  </cols>
  <sheetData>
    <row r="2" spans="1:268" ht="20.25" customHeight="1" x14ac:dyDescent="0.3">
      <c r="B2" s="61" t="s">
        <v>35</v>
      </c>
      <c r="C2" s="61"/>
      <c r="D2" s="114" t="s">
        <v>80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62"/>
    </row>
    <row r="3" spans="1:268" s="12" customFormat="1" ht="20.25" customHeight="1" x14ac:dyDescent="0.3">
      <c r="B3" s="63" t="s">
        <v>78</v>
      </c>
      <c r="C3" s="63"/>
      <c r="D3" s="115" t="s">
        <v>83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64"/>
    </row>
    <row r="4" spans="1:268" s="12" customFormat="1" ht="23.25" customHeight="1" x14ac:dyDescent="0.3">
      <c r="B4" s="61" t="s">
        <v>27</v>
      </c>
      <c r="C4" s="61"/>
      <c r="D4" s="114" t="s">
        <v>27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62"/>
    </row>
    <row r="5" spans="1:268" s="12" customFormat="1" ht="17.45" customHeight="1" x14ac:dyDescent="0.25">
      <c r="B5" s="48"/>
      <c r="C5" s="48"/>
      <c r="D5" s="48"/>
      <c r="E5" s="4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1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</row>
    <row r="6" spans="1:268" s="12" customFormat="1" ht="14.25" customHeight="1" x14ac:dyDescent="0.3">
      <c r="D6" s="53"/>
      <c r="E6" s="50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49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13"/>
    </row>
    <row r="7" spans="1:268" s="12" customFormat="1" ht="27" customHeight="1" thickBot="1" x14ac:dyDescent="0.3">
      <c r="D7" s="116"/>
      <c r="E7" s="117"/>
      <c r="F7" s="14"/>
      <c r="G7" s="14"/>
      <c r="H7" s="14"/>
      <c r="I7" s="14"/>
      <c r="J7" s="14"/>
      <c r="K7" s="14"/>
      <c r="L7" s="60">
        <v>1998</v>
      </c>
      <c r="M7" s="14"/>
      <c r="N7" s="66"/>
      <c r="O7" s="66"/>
      <c r="P7" s="66"/>
      <c r="Q7" s="66"/>
      <c r="R7" s="66"/>
      <c r="S7" s="66"/>
      <c r="T7" s="66"/>
      <c r="U7" s="66"/>
      <c r="V7" s="66"/>
      <c r="W7" s="66" t="s">
        <v>36</v>
      </c>
      <c r="X7" s="66"/>
      <c r="Y7" s="66"/>
      <c r="Z7" s="66"/>
      <c r="AA7" s="66"/>
      <c r="AB7" s="66"/>
      <c r="AC7" s="66"/>
      <c r="AD7" s="66" t="s">
        <v>37</v>
      </c>
      <c r="AE7" s="14"/>
      <c r="AF7" s="14"/>
      <c r="AG7" s="14"/>
      <c r="AH7" s="14"/>
      <c r="AI7" s="14"/>
      <c r="AJ7" s="14"/>
      <c r="AK7" s="66">
        <v>2001</v>
      </c>
      <c r="AL7" s="66"/>
      <c r="AM7" s="66"/>
      <c r="AN7" s="66"/>
      <c r="AO7" s="66"/>
      <c r="AP7" s="66">
        <v>2002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>
        <v>2003</v>
      </c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>
        <v>2004</v>
      </c>
      <c r="BO7" s="66"/>
      <c r="BP7" s="66"/>
      <c r="BQ7" s="66"/>
      <c r="BR7" s="66"/>
      <c r="BS7" s="66"/>
      <c r="BT7" s="66"/>
      <c r="BU7" s="66"/>
      <c r="BV7" s="66"/>
      <c r="BW7" s="66"/>
      <c r="BX7" s="66">
        <v>2005</v>
      </c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>
        <v>2006</v>
      </c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>
        <v>2007</v>
      </c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>
        <v>2008</v>
      </c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>
        <v>2009</v>
      </c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7">
        <v>2010</v>
      </c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>
        <v>2011</v>
      </c>
      <c r="ES7" s="67"/>
      <c r="ET7" s="67"/>
      <c r="EU7" s="67"/>
      <c r="EV7" s="67"/>
      <c r="EW7" s="67"/>
      <c r="EX7" s="67">
        <v>2011</v>
      </c>
      <c r="EY7" s="67"/>
      <c r="EZ7" s="67"/>
      <c r="FA7" s="68">
        <v>2012</v>
      </c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9">
        <v>2013</v>
      </c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112">
        <v>2014</v>
      </c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>
        <v>2015</v>
      </c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8">
        <v>2016</v>
      </c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70">
        <v>2017</v>
      </c>
      <c r="HJ7" s="71"/>
      <c r="HK7" s="71"/>
    </row>
    <row r="8" spans="1:268" s="15" customFormat="1" ht="48" customHeight="1" thickTop="1" thickBot="1" x14ac:dyDescent="0.3">
      <c r="A8" s="7"/>
      <c r="B8" s="72"/>
      <c r="C8" s="73" t="s">
        <v>38</v>
      </c>
      <c r="D8" s="54" t="s">
        <v>39</v>
      </c>
      <c r="E8" s="54" t="s">
        <v>40</v>
      </c>
      <c r="F8" s="55" t="s">
        <v>8</v>
      </c>
      <c r="G8" s="55" t="s">
        <v>9</v>
      </c>
      <c r="H8" s="55" t="s">
        <v>10</v>
      </c>
      <c r="I8" s="55" t="s">
        <v>11</v>
      </c>
      <c r="J8" s="55" t="s">
        <v>12</v>
      </c>
      <c r="K8" s="55" t="s">
        <v>13</v>
      </c>
      <c r="L8" s="55" t="s">
        <v>10</v>
      </c>
      <c r="M8" s="55" t="s">
        <v>11</v>
      </c>
      <c r="N8" s="55"/>
      <c r="O8" s="55"/>
      <c r="P8" s="55"/>
      <c r="Q8" s="55"/>
      <c r="R8" s="55"/>
      <c r="S8" s="55"/>
      <c r="T8" s="55"/>
      <c r="U8" s="55" t="s">
        <v>7</v>
      </c>
      <c r="V8" s="55" t="s">
        <v>21</v>
      </c>
      <c r="W8" s="55" t="s">
        <v>22</v>
      </c>
      <c r="X8" s="55" t="s">
        <v>8</v>
      </c>
      <c r="Y8" s="55" t="s">
        <v>9</v>
      </c>
      <c r="Z8" s="55" t="s">
        <v>41</v>
      </c>
      <c r="AA8" s="55" t="s">
        <v>11</v>
      </c>
      <c r="AB8" s="55" t="s">
        <v>12</v>
      </c>
      <c r="AC8" s="55" t="s">
        <v>13</v>
      </c>
      <c r="AD8" s="55" t="s">
        <v>7</v>
      </c>
      <c r="AE8" s="55" t="s">
        <v>17</v>
      </c>
      <c r="AF8" s="55" t="s">
        <v>19</v>
      </c>
      <c r="AG8" s="55" t="s">
        <v>42</v>
      </c>
      <c r="AH8" s="55" t="s">
        <v>21</v>
      </c>
      <c r="AI8" s="55" t="s">
        <v>22</v>
      </c>
      <c r="AJ8" s="55" t="s">
        <v>8</v>
      </c>
      <c r="AK8" s="55" t="s">
        <v>9</v>
      </c>
      <c r="AL8" s="55" t="s">
        <v>10</v>
      </c>
      <c r="AM8" s="55" t="s">
        <v>11</v>
      </c>
      <c r="AN8" s="55" t="s">
        <v>12</v>
      </c>
      <c r="AO8" s="55" t="s">
        <v>13</v>
      </c>
      <c r="AP8" s="55" t="s">
        <v>7</v>
      </c>
      <c r="AQ8" s="55" t="s">
        <v>17</v>
      </c>
      <c r="AR8" s="55" t="s">
        <v>19</v>
      </c>
      <c r="AS8" s="55" t="s">
        <v>42</v>
      </c>
      <c r="AT8" s="55" t="s">
        <v>21</v>
      </c>
      <c r="AU8" s="55" t="s">
        <v>22</v>
      </c>
      <c r="AV8" s="55" t="s">
        <v>8</v>
      </c>
      <c r="AW8" s="55" t="s">
        <v>9</v>
      </c>
      <c r="AX8" s="55" t="s">
        <v>10</v>
      </c>
      <c r="AY8" s="55" t="s">
        <v>11</v>
      </c>
      <c r="AZ8" s="55" t="s">
        <v>12</v>
      </c>
      <c r="BA8" s="55" t="s">
        <v>13</v>
      </c>
      <c r="BB8" s="55" t="s">
        <v>7</v>
      </c>
      <c r="BC8" s="55" t="s">
        <v>17</v>
      </c>
      <c r="BD8" s="55" t="s">
        <v>19</v>
      </c>
      <c r="BE8" s="55" t="s">
        <v>42</v>
      </c>
      <c r="BF8" s="55" t="s">
        <v>21</v>
      </c>
      <c r="BG8" s="55" t="s">
        <v>22</v>
      </c>
      <c r="BH8" s="55" t="s">
        <v>8</v>
      </c>
      <c r="BI8" s="55" t="s">
        <v>9</v>
      </c>
      <c r="BJ8" s="55" t="s">
        <v>10</v>
      </c>
      <c r="BK8" s="55" t="s">
        <v>11</v>
      </c>
      <c r="BL8" s="55" t="s">
        <v>12</v>
      </c>
      <c r="BM8" s="55" t="s">
        <v>13</v>
      </c>
      <c r="BN8" s="55" t="s">
        <v>7</v>
      </c>
      <c r="BO8" s="55" t="s">
        <v>17</v>
      </c>
      <c r="BP8" s="55" t="s">
        <v>21</v>
      </c>
      <c r="BQ8" s="55" t="s">
        <v>22</v>
      </c>
      <c r="BR8" s="55" t="s">
        <v>8</v>
      </c>
      <c r="BS8" s="55" t="s">
        <v>9</v>
      </c>
      <c r="BT8" s="55" t="s">
        <v>10</v>
      </c>
      <c r="BU8" s="55" t="s">
        <v>11</v>
      </c>
      <c r="BV8" s="55" t="s">
        <v>12</v>
      </c>
      <c r="BW8" s="55" t="s">
        <v>13</v>
      </c>
      <c r="BX8" s="55" t="s">
        <v>7</v>
      </c>
      <c r="BY8" s="55" t="s">
        <v>17</v>
      </c>
      <c r="BZ8" s="55" t="s">
        <v>19</v>
      </c>
      <c r="CA8" s="55" t="s">
        <v>42</v>
      </c>
      <c r="CB8" s="55" t="s">
        <v>21</v>
      </c>
      <c r="CC8" s="55" t="s">
        <v>22</v>
      </c>
      <c r="CD8" s="55" t="s">
        <v>8</v>
      </c>
      <c r="CE8" s="55" t="s">
        <v>9</v>
      </c>
      <c r="CF8" s="55" t="s">
        <v>10</v>
      </c>
      <c r="CG8" s="55" t="s">
        <v>11</v>
      </c>
      <c r="CH8" s="55" t="s">
        <v>12</v>
      </c>
      <c r="CI8" s="55" t="s">
        <v>13</v>
      </c>
      <c r="CJ8" s="55" t="s">
        <v>7</v>
      </c>
      <c r="CK8" s="55" t="s">
        <v>17</v>
      </c>
      <c r="CL8" s="55" t="s">
        <v>19</v>
      </c>
      <c r="CM8" s="55" t="s">
        <v>42</v>
      </c>
      <c r="CN8" s="55" t="s">
        <v>21</v>
      </c>
      <c r="CO8" s="55" t="s">
        <v>22</v>
      </c>
      <c r="CP8" s="55" t="s">
        <v>8</v>
      </c>
      <c r="CQ8" s="55" t="s">
        <v>9</v>
      </c>
      <c r="CR8" s="55" t="s">
        <v>41</v>
      </c>
      <c r="CS8" s="55" t="s">
        <v>11</v>
      </c>
      <c r="CT8" s="55" t="s">
        <v>12</v>
      </c>
      <c r="CU8" s="55" t="s">
        <v>13</v>
      </c>
      <c r="CV8" s="55" t="s">
        <v>55</v>
      </c>
      <c r="CW8" s="55" t="s">
        <v>56</v>
      </c>
      <c r="CX8" s="55" t="s">
        <v>57</v>
      </c>
      <c r="CY8" s="55" t="s">
        <v>58</v>
      </c>
      <c r="CZ8" s="55" t="s">
        <v>59</v>
      </c>
      <c r="DA8" s="55" t="s">
        <v>60</v>
      </c>
      <c r="DB8" s="55" t="s">
        <v>61</v>
      </c>
      <c r="DC8" s="55" t="s">
        <v>62</v>
      </c>
      <c r="DD8" s="55" t="s">
        <v>64</v>
      </c>
      <c r="DE8" s="55" t="s">
        <v>65</v>
      </c>
      <c r="DF8" s="55" t="s">
        <v>66</v>
      </c>
      <c r="DG8" s="55" t="s">
        <v>55</v>
      </c>
      <c r="DH8" s="55" t="s">
        <v>56</v>
      </c>
      <c r="DI8" s="55" t="s">
        <v>57</v>
      </c>
      <c r="DJ8" s="55" t="s">
        <v>42</v>
      </c>
      <c r="DK8" s="55" t="s">
        <v>21</v>
      </c>
      <c r="DL8" s="55" t="s">
        <v>22</v>
      </c>
      <c r="DM8" s="55" t="s">
        <v>8</v>
      </c>
      <c r="DN8" s="55" t="s">
        <v>9</v>
      </c>
      <c r="DO8" s="55" t="s">
        <v>10</v>
      </c>
      <c r="DP8" s="55" t="s">
        <v>11</v>
      </c>
      <c r="DQ8" s="55" t="s">
        <v>12</v>
      </c>
      <c r="DR8" s="55" t="s">
        <v>13</v>
      </c>
      <c r="DS8" s="55" t="s">
        <v>7</v>
      </c>
      <c r="DT8" s="55" t="s">
        <v>17</v>
      </c>
      <c r="DU8" s="55" t="s">
        <v>19</v>
      </c>
      <c r="DV8" s="55" t="s">
        <v>42</v>
      </c>
      <c r="DW8" s="55" t="s">
        <v>21</v>
      </c>
      <c r="DX8" s="55" t="s">
        <v>22</v>
      </c>
      <c r="DY8" s="55" t="s">
        <v>8</v>
      </c>
      <c r="DZ8" s="55" t="s">
        <v>9</v>
      </c>
      <c r="EA8" s="55" t="s">
        <v>41</v>
      </c>
      <c r="EB8" s="55" t="s">
        <v>11</v>
      </c>
      <c r="EC8" s="55" t="s">
        <v>12</v>
      </c>
      <c r="ED8" s="55" t="s">
        <v>13</v>
      </c>
      <c r="EE8" s="55" t="s">
        <v>7</v>
      </c>
      <c r="EF8" s="55" t="s">
        <v>17</v>
      </c>
      <c r="EG8" s="55" t="s">
        <v>19</v>
      </c>
      <c r="EH8" s="55" t="s">
        <v>42</v>
      </c>
      <c r="EI8" s="55" t="s">
        <v>21</v>
      </c>
      <c r="EJ8" s="55" t="s">
        <v>22</v>
      </c>
      <c r="EK8" s="55" t="s">
        <v>8</v>
      </c>
      <c r="EL8" s="55" t="s">
        <v>9</v>
      </c>
      <c r="EM8" s="55" t="s">
        <v>41</v>
      </c>
      <c r="EN8" s="55" t="s">
        <v>11</v>
      </c>
      <c r="EO8" s="55" t="s">
        <v>12</v>
      </c>
      <c r="EP8" s="55" t="s">
        <v>13</v>
      </c>
      <c r="EQ8" s="55" t="s">
        <v>7</v>
      </c>
      <c r="ER8" s="55" t="s">
        <v>17</v>
      </c>
      <c r="ES8" s="55" t="s">
        <v>19</v>
      </c>
      <c r="ET8" s="55" t="s">
        <v>42</v>
      </c>
      <c r="EU8" s="55" t="s">
        <v>21</v>
      </c>
      <c r="EV8" s="55" t="s">
        <v>8</v>
      </c>
      <c r="EW8" s="55" t="s">
        <v>41</v>
      </c>
      <c r="EX8" s="55" t="s">
        <v>11</v>
      </c>
      <c r="EY8" s="55" t="s">
        <v>12</v>
      </c>
      <c r="EZ8" s="55" t="s">
        <v>13</v>
      </c>
      <c r="FA8" s="55" t="s">
        <v>7</v>
      </c>
      <c r="FB8" s="55" t="s">
        <v>17</v>
      </c>
      <c r="FC8" s="55" t="s">
        <v>19</v>
      </c>
      <c r="FD8" s="55" t="s">
        <v>42</v>
      </c>
      <c r="FE8" s="55" t="s">
        <v>21</v>
      </c>
      <c r="FF8" s="55" t="s">
        <v>22</v>
      </c>
      <c r="FG8" s="55" t="s">
        <v>8</v>
      </c>
      <c r="FH8" s="55" t="s">
        <v>9</v>
      </c>
      <c r="FI8" s="55" t="s">
        <v>41</v>
      </c>
      <c r="FJ8" s="55" t="s">
        <v>11</v>
      </c>
      <c r="FK8" s="55" t="s">
        <v>12</v>
      </c>
      <c r="FL8" s="55" t="s">
        <v>13</v>
      </c>
      <c r="FM8" s="74" t="s">
        <v>7</v>
      </c>
      <c r="FN8" s="74" t="s">
        <v>17</v>
      </c>
      <c r="FO8" s="74" t="s">
        <v>19</v>
      </c>
      <c r="FP8" s="74" t="s">
        <v>42</v>
      </c>
      <c r="FQ8" s="74" t="s">
        <v>21</v>
      </c>
      <c r="FR8" s="74" t="s">
        <v>22</v>
      </c>
      <c r="FS8" s="74" t="s">
        <v>8</v>
      </c>
      <c r="FT8" s="74" t="s">
        <v>9</v>
      </c>
      <c r="FU8" s="74" t="s">
        <v>10</v>
      </c>
      <c r="FV8" s="74" t="s">
        <v>11</v>
      </c>
      <c r="FW8" s="74" t="s">
        <v>12</v>
      </c>
      <c r="FX8" s="74" t="s">
        <v>13</v>
      </c>
      <c r="FY8" s="56" t="s">
        <v>7</v>
      </c>
      <c r="FZ8" s="56" t="s">
        <v>17</v>
      </c>
      <c r="GA8" s="56" t="s">
        <v>19</v>
      </c>
      <c r="GB8" s="56" t="s">
        <v>42</v>
      </c>
      <c r="GC8" s="56" t="s">
        <v>21</v>
      </c>
      <c r="GD8" s="56" t="s">
        <v>22</v>
      </c>
      <c r="GE8" s="56" t="s">
        <v>8</v>
      </c>
      <c r="GF8" s="56" t="s">
        <v>9</v>
      </c>
      <c r="GG8" s="56" t="s">
        <v>41</v>
      </c>
      <c r="GH8" s="56" t="s">
        <v>11</v>
      </c>
      <c r="GI8" s="56" t="s">
        <v>12</v>
      </c>
      <c r="GJ8" s="56" t="s">
        <v>13</v>
      </c>
      <c r="GK8" s="56" t="s">
        <v>7</v>
      </c>
      <c r="GL8" s="56" t="s">
        <v>17</v>
      </c>
      <c r="GM8" s="56" t="s">
        <v>19</v>
      </c>
      <c r="GN8" s="56" t="s">
        <v>42</v>
      </c>
      <c r="GO8" s="56" t="s">
        <v>21</v>
      </c>
      <c r="GP8" s="56" t="s">
        <v>22</v>
      </c>
      <c r="GQ8" s="56" t="s">
        <v>8</v>
      </c>
      <c r="GR8" s="56" t="s">
        <v>9</v>
      </c>
      <c r="GS8" s="56" t="s">
        <v>41</v>
      </c>
      <c r="GT8" s="56" t="s">
        <v>11</v>
      </c>
      <c r="GU8" s="56" t="s">
        <v>65</v>
      </c>
      <c r="GV8" s="56" t="s">
        <v>66</v>
      </c>
      <c r="GW8" s="56" t="s">
        <v>55</v>
      </c>
      <c r="GX8" s="56" t="s">
        <v>56</v>
      </c>
      <c r="GY8" s="56" t="s">
        <v>57</v>
      </c>
      <c r="GZ8" s="56" t="s">
        <v>58</v>
      </c>
      <c r="HA8" s="56" t="s">
        <v>59</v>
      </c>
      <c r="HB8" s="56" t="s">
        <v>60</v>
      </c>
      <c r="HC8" s="56" t="s">
        <v>61</v>
      </c>
      <c r="HD8" s="56" t="s">
        <v>62</v>
      </c>
      <c r="HE8" s="56" t="s">
        <v>63</v>
      </c>
      <c r="HF8" s="56" t="s">
        <v>64</v>
      </c>
      <c r="HG8" s="56" t="s">
        <v>65</v>
      </c>
      <c r="HH8" s="56" t="s">
        <v>66</v>
      </c>
      <c r="HI8" s="56" t="s">
        <v>55</v>
      </c>
      <c r="HJ8" s="56" t="s">
        <v>84</v>
      </c>
      <c r="HK8" s="57" t="s">
        <v>52</v>
      </c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</row>
    <row r="9" spans="1:268" s="15" customFormat="1" ht="20.25" customHeight="1" thickTop="1" x14ac:dyDescent="0.25">
      <c r="A9" s="7"/>
      <c r="B9" s="75" t="s">
        <v>68</v>
      </c>
      <c r="C9" s="76" t="s">
        <v>30</v>
      </c>
      <c r="D9" s="47" t="s">
        <v>72</v>
      </c>
      <c r="E9" s="60" t="s">
        <v>43</v>
      </c>
      <c r="F9" s="32">
        <v>700</v>
      </c>
      <c r="G9" s="32">
        <v>700</v>
      </c>
      <c r="H9" s="32">
        <v>710</v>
      </c>
      <c r="I9" s="32">
        <v>695</v>
      </c>
      <c r="J9" s="32">
        <v>682</v>
      </c>
      <c r="K9" s="32">
        <v>692</v>
      </c>
      <c r="L9" s="32"/>
      <c r="M9" s="32"/>
      <c r="N9" s="32"/>
      <c r="O9" s="32"/>
      <c r="P9" s="32"/>
      <c r="Q9" s="32"/>
      <c r="R9" s="32"/>
      <c r="S9" s="32"/>
      <c r="T9" s="32"/>
      <c r="U9" s="32">
        <v>2884</v>
      </c>
      <c r="V9" s="32">
        <v>516</v>
      </c>
      <c r="W9" s="32">
        <v>0</v>
      </c>
      <c r="X9" s="32">
        <v>5462</v>
      </c>
      <c r="Y9" s="32">
        <v>13017</v>
      </c>
      <c r="Z9" s="32">
        <v>9642</v>
      </c>
      <c r="AA9" s="32">
        <v>14576</v>
      </c>
      <c r="AB9" s="32">
        <v>13864</v>
      </c>
      <c r="AC9" s="32">
        <v>0</v>
      </c>
      <c r="AD9" s="32">
        <v>0</v>
      </c>
      <c r="AE9" s="32">
        <v>0</v>
      </c>
      <c r="AF9" s="32">
        <v>736</v>
      </c>
      <c r="AG9" s="32">
        <v>0</v>
      </c>
      <c r="AH9" s="32">
        <v>0</v>
      </c>
      <c r="AI9" s="32">
        <v>0</v>
      </c>
      <c r="AJ9" s="32">
        <v>17949</v>
      </c>
      <c r="AK9" s="32">
        <v>25961</v>
      </c>
      <c r="AL9" s="32">
        <v>26215</v>
      </c>
      <c r="AM9" s="32">
        <v>26215</v>
      </c>
      <c r="AN9" s="30">
        <v>11263</v>
      </c>
      <c r="AO9" s="30">
        <v>12262</v>
      </c>
      <c r="AP9" s="30">
        <v>19184</v>
      </c>
      <c r="AQ9" s="30">
        <v>8607</v>
      </c>
      <c r="AR9" s="30">
        <v>0</v>
      </c>
      <c r="AS9" s="30">
        <v>4559</v>
      </c>
      <c r="AT9" s="30">
        <v>10677</v>
      </c>
      <c r="AU9" s="30">
        <v>10375</v>
      </c>
      <c r="AV9" s="30">
        <v>12635</v>
      </c>
      <c r="AW9" s="30">
        <v>50953</v>
      </c>
      <c r="AX9" s="30">
        <v>25056</v>
      </c>
      <c r="AY9" s="30">
        <v>26452</v>
      </c>
      <c r="AZ9" s="30">
        <v>6587</v>
      </c>
      <c r="BA9" s="30">
        <v>6142</v>
      </c>
      <c r="BB9" s="30">
        <v>7835</v>
      </c>
      <c r="BC9" s="30">
        <v>6533</v>
      </c>
      <c r="BD9" s="30">
        <v>9253</v>
      </c>
      <c r="BE9" s="30">
        <v>10756</v>
      </c>
      <c r="BF9" s="30">
        <v>8074</v>
      </c>
      <c r="BG9" s="30">
        <v>20347</v>
      </c>
      <c r="BH9" s="30">
        <v>24098</v>
      </c>
      <c r="BI9" s="30">
        <v>21361</v>
      </c>
      <c r="BJ9" s="30">
        <v>24071</v>
      </c>
      <c r="BK9" s="30">
        <v>24846</v>
      </c>
      <c r="BL9" s="30">
        <v>29907</v>
      </c>
      <c r="BM9" s="30">
        <v>30756</v>
      </c>
      <c r="BN9" s="30">
        <v>30238</v>
      </c>
      <c r="BO9" s="30">
        <v>30259</v>
      </c>
      <c r="BP9" s="30">
        <v>72827</v>
      </c>
      <c r="BQ9" s="30">
        <v>68533</v>
      </c>
      <c r="BR9" s="30">
        <v>81907</v>
      </c>
      <c r="BS9" s="30">
        <v>88380</v>
      </c>
      <c r="BT9" s="30">
        <v>89602</v>
      </c>
      <c r="BU9" s="30">
        <v>63005</v>
      </c>
      <c r="BV9" s="30">
        <v>92256</v>
      </c>
      <c r="BW9" s="30">
        <v>89502</v>
      </c>
      <c r="BX9" s="30">
        <v>83251</v>
      </c>
      <c r="BY9" s="30"/>
      <c r="BZ9" s="30">
        <v>50793</v>
      </c>
      <c r="CA9" s="30">
        <v>72486</v>
      </c>
      <c r="CB9" s="30">
        <v>87674</v>
      </c>
      <c r="CC9" s="30">
        <v>90731</v>
      </c>
      <c r="CD9" s="30">
        <v>93155</v>
      </c>
      <c r="CE9" s="30">
        <v>96616</v>
      </c>
      <c r="CF9" s="30">
        <v>89876</v>
      </c>
      <c r="CG9" s="30">
        <v>92975</v>
      </c>
      <c r="CH9" s="30">
        <v>91198</v>
      </c>
      <c r="CI9" s="30">
        <v>92364</v>
      </c>
      <c r="CJ9" s="30">
        <v>87226</v>
      </c>
      <c r="CK9" s="30">
        <v>40731</v>
      </c>
      <c r="CL9" s="30">
        <v>74769</v>
      </c>
      <c r="CM9" s="30">
        <v>94604</v>
      </c>
      <c r="CN9" s="30">
        <v>94693</v>
      </c>
      <c r="CO9" s="30">
        <v>87572</v>
      </c>
      <c r="CP9" s="30">
        <v>88079</v>
      </c>
      <c r="CQ9" s="30">
        <v>88843</v>
      </c>
      <c r="CR9" s="30">
        <v>90389</v>
      </c>
      <c r="CS9" s="30">
        <v>94476</v>
      </c>
      <c r="CT9" s="30">
        <v>89582</v>
      </c>
      <c r="CU9" s="30">
        <v>93575</v>
      </c>
      <c r="CV9" s="30">
        <v>79238</v>
      </c>
      <c r="CW9" s="30">
        <v>105326</v>
      </c>
      <c r="CX9" s="30">
        <v>111294</v>
      </c>
      <c r="CY9" s="30">
        <v>83055</v>
      </c>
      <c r="CZ9" s="30">
        <v>67525</v>
      </c>
      <c r="DA9" s="30">
        <v>131622</v>
      </c>
      <c r="DB9" s="30">
        <v>148652</v>
      </c>
      <c r="DC9" s="30">
        <v>147061</v>
      </c>
      <c r="DD9" s="30">
        <v>142730</v>
      </c>
      <c r="DE9" s="30">
        <v>138814</v>
      </c>
      <c r="DF9" s="30">
        <v>152680</v>
      </c>
      <c r="DG9" s="30">
        <v>152320</v>
      </c>
      <c r="DH9" s="30">
        <v>133366</v>
      </c>
      <c r="DI9" s="30">
        <v>156177</v>
      </c>
      <c r="DJ9" s="30">
        <v>112293</v>
      </c>
      <c r="DK9" s="30">
        <v>153597</v>
      </c>
      <c r="DL9" s="30">
        <v>144084</v>
      </c>
      <c r="DM9" s="30">
        <v>155423</v>
      </c>
      <c r="DN9" s="30">
        <v>153206</v>
      </c>
      <c r="DO9" s="30">
        <v>147784</v>
      </c>
      <c r="DP9" s="30">
        <v>139858</v>
      </c>
      <c r="DQ9" s="30">
        <v>151084</v>
      </c>
      <c r="DR9" s="30">
        <v>151465</v>
      </c>
      <c r="DS9" s="30">
        <v>150495</v>
      </c>
      <c r="DT9" s="30">
        <v>125942</v>
      </c>
      <c r="DU9" s="30">
        <f>4439.0645*31</f>
        <v>137610.99950000001</v>
      </c>
      <c r="DV9" s="30">
        <v>143312</v>
      </c>
      <c r="DW9" s="30">
        <v>147173</v>
      </c>
      <c r="DX9" s="30">
        <v>145597</v>
      </c>
      <c r="DY9" s="30">
        <v>154577</v>
      </c>
      <c r="DZ9" s="30">
        <v>147202</v>
      </c>
      <c r="EA9" s="30">
        <v>133673</v>
      </c>
      <c r="EB9" s="30">
        <v>139424</v>
      </c>
      <c r="EC9" s="30">
        <v>139906</v>
      </c>
      <c r="ED9" s="30">
        <v>144350</v>
      </c>
      <c r="EE9" s="30">
        <v>145086</v>
      </c>
      <c r="EF9" s="30">
        <v>128226</v>
      </c>
      <c r="EG9" s="30">
        <v>97204</v>
      </c>
      <c r="EH9" s="30">
        <v>105888</v>
      </c>
      <c r="EI9" s="30">
        <v>139497</v>
      </c>
      <c r="EJ9" s="30">
        <v>144250</v>
      </c>
      <c r="EK9" s="30">
        <v>141533</v>
      </c>
      <c r="EL9" s="30">
        <v>148652</v>
      </c>
      <c r="EM9" s="30">
        <v>150521</v>
      </c>
      <c r="EN9" s="30">
        <v>154550</v>
      </c>
      <c r="EO9" s="30">
        <v>143999</v>
      </c>
      <c r="EP9" s="30">
        <v>149356</v>
      </c>
      <c r="EQ9" s="30">
        <v>132916</v>
      </c>
      <c r="ER9" s="30">
        <v>131510</v>
      </c>
      <c r="ES9" s="30">
        <v>147969</v>
      </c>
      <c r="ET9" s="30">
        <v>143158</v>
      </c>
      <c r="EU9" s="30">
        <v>129992</v>
      </c>
      <c r="EV9" s="30">
        <v>144701</v>
      </c>
      <c r="EW9" s="30">
        <v>142560</v>
      </c>
      <c r="EX9" s="30">
        <v>147612</v>
      </c>
      <c r="EY9" s="30">
        <v>144746</v>
      </c>
      <c r="EZ9" s="30">
        <v>133679</v>
      </c>
      <c r="FA9" s="30">
        <v>144253</v>
      </c>
      <c r="FB9" s="30">
        <v>122803</v>
      </c>
      <c r="FC9" s="30">
        <v>135818</v>
      </c>
      <c r="FD9" s="30">
        <v>139575</v>
      </c>
      <c r="FE9" s="30">
        <v>151242</v>
      </c>
      <c r="FF9" s="30">
        <v>151633</v>
      </c>
      <c r="FG9" s="30">
        <v>156217</v>
      </c>
      <c r="FH9" s="30">
        <v>134331</v>
      </c>
      <c r="FI9" s="30">
        <v>147535</v>
      </c>
      <c r="FJ9" s="30">
        <v>166297</v>
      </c>
      <c r="FK9" s="30">
        <v>164989</v>
      </c>
      <c r="FL9" s="30">
        <v>135833</v>
      </c>
      <c r="FM9" s="30">
        <v>188162</v>
      </c>
      <c r="FN9" s="30">
        <v>173009</v>
      </c>
      <c r="FO9" s="30">
        <v>61331</v>
      </c>
      <c r="FP9" s="30">
        <v>167384</v>
      </c>
      <c r="FQ9" s="30">
        <v>205820</v>
      </c>
      <c r="FR9" s="30">
        <v>145646</v>
      </c>
      <c r="FS9" s="30">
        <v>167839</v>
      </c>
      <c r="FT9" s="30">
        <v>165938</v>
      </c>
      <c r="FU9" s="30">
        <v>156982</v>
      </c>
      <c r="FV9" s="30">
        <v>186615</v>
      </c>
      <c r="FW9" s="30">
        <v>202517</v>
      </c>
      <c r="FX9" s="30">
        <v>207969</v>
      </c>
      <c r="FY9" s="30">
        <v>195626</v>
      </c>
      <c r="FZ9" s="30">
        <v>154620</v>
      </c>
      <c r="GA9" s="30">
        <v>202518</v>
      </c>
      <c r="GB9" s="30">
        <v>200359</v>
      </c>
      <c r="GC9" s="30">
        <v>222570</v>
      </c>
      <c r="GD9" s="30">
        <v>234647</v>
      </c>
      <c r="GE9" s="30">
        <v>265330</v>
      </c>
      <c r="GF9" s="30">
        <v>308632</v>
      </c>
      <c r="GG9" s="30">
        <v>260085</v>
      </c>
      <c r="GH9" s="30">
        <v>305401</v>
      </c>
      <c r="GI9" s="30">
        <v>285580</v>
      </c>
      <c r="GJ9" s="30">
        <v>287380</v>
      </c>
      <c r="GK9" s="30">
        <v>293329</v>
      </c>
      <c r="GL9" s="30">
        <v>247346</v>
      </c>
      <c r="GM9" s="30">
        <v>278472</v>
      </c>
      <c r="GN9" s="30">
        <v>278244</v>
      </c>
      <c r="GO9" s="30">
        <v>285570</v>
      </c>
      <c r="GP9" s="30">
        <v>270652</v>
      </c>
      <c r="GQ9" s="30">
        <v>264922</v>
      </c>
      <c r="GR9" s="30">
        <v>301319</v>
      </c>
      <c r="GS9" s="30">
        <v>304702</v>
      </c>
      <c r="GT9" s="30">
        <v>317133</v>
      </c>
      <c r="GU9" s="30">
        <v>305515</v>
      </c>
      <c r="GV9" s="30">
        <v>314091</v>
      </c>
      <c r="GW9" s="30">
        <v>258634</v>
      </c>
      <c r="GX9" s="30">
        <v>249275</v>
      </c>
      <c r="GY9" s="30">
        <v>256736</v>
      </c>
      <c r="GZ9" s="30">
        <v>223568</v>
      </c>
      <c r="HA9" s="30">
        <v>242319</v>
      </c>
      <c r="HB9" s="30">
        <v>239397</v>
      </c>
      <c r="HC9" s="30">
        <v>238828</v>
      </c>
      <c r="HD9" s="30">
        <v>261293</v>
      </c>
      <c r="HE9" s="30">
        <v>269687</v>
      </c>
      <c r="HF9" s="30">
        <v>278289</v>
      </c>
      <c r="HG9" s="30">
        <v>253054</v>
      </c>
      <c r="HH9" s="30">
        <v>257171</v>
      </c>
      <c r="HI9" s="30">
        <v>227313</v>
      </c>
      <c r="HJ9" s="30">
        <f>+HI9-HH9</f>
        <v>-29858</v>
      </c>
      <c r="HK9" s="31">
        <f>HJ9/HH9*100</f>
        <v>-11.61017377542569</v>
      </c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</row>
    <row r="10" spans="1:268" s="15" customFormat="1" ht="15" customHeight="1" x14ac:dyDescent="0.25">
      <c r="A10" s="7"/>
      <c r="B10" s="77"/>
      <c r="C10" s="78"/>
      <c r="D10" s="47" t="s">
        <v>73</v>
      </c>
      <c r="E10" s="60" t="s">
        <v>0</v>
      </c>
      <c r="F10" s="32">
        <v>1005</v>
      </c>
      <c r="G10" s="32">
        <v>1006</v>
      </c>
      <c r="H10" s="32">
        <v>986</v>
      </c>
      <c r="I10" s="32">
        <v>944</v>
      </c>
      <c r="J10" s="32">
        <v>905</v>
      </c>
      <c r="K10" s="32">
        <v>838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3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>
        <v>1001.3992</v>
      </c>
      <c r="EL10" s="30">
        <v>1198.2896000000001</v>
      </c>
      <c r="EM10" s="30">
        <v>4610.6947</v>
      </c>
      <c r="EN10" s="30">
        <v>17569.551100000001</v>
      </c>
      <c r="EO10" s="30">
        <v>17523.6103</v>
      </c>
      <c r="EP10" s="30">
        <v>20392</v>
      </c>
      <c r="EQ10" s="30">
        <v>22200.029600000002</v>
      </c>
      <c r="ER10" s="30">
        <v>23613.2536</v>
      </c>
      <c r="ES10" s="30">
        <v>28565.695899999999</v>
      </c>
      <c r="ET10" s="30">
        <v>24569.157999999999</v>
      </c>
      <c r="EU10" s="30">
        <v>27740.1692</v>
      </c>
      <c r="EV10" s="30">
        <v>27549.356800000001</v>
      </c>
      <c r="EW10" s="30">
        <v>28260</v>
      </c>
      <c r="EX10" s="30">
        <v>28412</v>
      </c>
      <c r="EY10" s="30">
        <v>28940</v>
      </c>
      <c r="EZ10" s="30">
        <v>30432</v>
      </c>
      <c r="FA10" s="30">
        <v>29624.769400000001</v>
      </c>
      <c r="FB10" s="30">
        <v>27729.815999999999</v>
      </c>
      <c r="FC10" s="30">
        <v>30666.043300000001</v>
      </c>
      <c r="FD10" s="30">
        <v>26385.23</v>
      </c>
      <c r="FE10" s="30">
        <v>29993.88</v>
      </c>
      <c r="FF10" s="30">
        <v>29231.16</v>
      </c>
      <c r="FG10" s="30">
        <v>29768.157500000001</v>
      </c>
      <c r="FH10" s="30">
        <v>31697.241999999998</v>
      </c>
      <c r="FI10" s="30">
        <v>25898</v>
      </c>
      <c r="FJ10" s="30">
        <v>25604.9853</v>
      </c>
      <c r="FK10" s="30">
        <v>28909.579399999999</v>
      </c>
      <c r="FL10" s="30">
        <v>31950.312999999998</v>
      </c>
      <c r="FM10" s="30">
        <v>31491</v>
      </c>
      <c r="FN10" s="30">
        <v>25481.364799999999</v>
      </c>
      <c r="FO10" s="30">
        <v>28335.689600000002</v>
      </c>
      <c r="FP10" s="30">
        <v>8926.17</v>
      </c>
      <c r="FQ10" s="30">
        <v>23668.34</v>
      </c>
      <c r="FR10" s="30">
        <v>26308.47</v>
      </c>
      <c r="FS10" s="30">
        <v>31895.53</v>
      </c>
      <c r="FT10" s="30">
        <v>40969.620000000003</v>
      </c>
      <c r="FU10" s="30">
        <v>42253.279999999999</v>
      </c>
      <c r="FV10" s="30">
        <v>47245.59</v>
      </c>
      <c r="FW10" s="30">
        <v>48502.3</v>
      </c>
      <c r="FX10" s="30">
        <v>38817</v>
      </c>
      <c r="FY10" s="30">
        <v>49222.720000000001</v>
      </c>
      <c r="FZ10" s="30">
        <v>45987</v>
      </c>
      <c r="GA10" s="30">
        <v>50211.09</v>
      </c>
      <c r="GB10" s="30">
        <v>45862.879999999997</v>
      </c>
      <c r="GC10" s="30">
        <v>47350.37</v>
      </c>
      <c r="GD10" s="30">
        <v>46125</v>
      </c>
      <c r="GE10" s="30">
        <v>52584</v>
      </c>
      <c r="GF10" s="30">
        <v>60648</v>
      </c>
      <c r="GG10" s="30">
        <v>58595</v>
      </c>
      <c r="GH10" s="30">
        <v>60353</v>
      </c>
      <c r="GI10" s="30">
        <v>62836</v>
      </c>
      <c r="GJ10" s="30">
        <v>63235</v>
      </c>
      <c r="GK10" s="30">
        <v>60688</v>
      </c>
      <c r="GL10" s="30">
        <v>56958</v>
      </c>
      <c r="GM10" s="30">
        <v>58447</v>
      </c>
      <c r="GN10" s="30">
        <v>47438.225299999998</v>
      </c>
      <c r="GO10" s="30">
        <v>53539</v>
      </c>
      <c r="GP10" s="30">
        <v>64356</v>
      </c>
      <c r="GQ10" s="30">
        <v>67272</v>
      </c>
      <c r="GR10" s="30">
        <v>69717</v>
      </c>
      <c r="GS10" s="30">
        <v>70956</v>
      </c>
      <c r="GT10" s="30">
        <v>73969.97</v>
      </c>
      <c r="GU10" s="30">
        <v>72487</v>
      </c>
      <c r="GV10" s="30">
        <v>68746</v>
      </c>
      <c r="GW10" s="30">
        <v>64173</v>
      </c>
      <c r="GX10" s="30">
        <v>55692.519699999997</v>
      </c>
      <c r="GY10" s="30">
        <v>61639.021699999998</v>
      </c>
      <c r="GZ10" s="30">
        <v>65654</v>
      </c>
      <c r="HA10" s="30">
        <v>66765</v>
      </c>
      <c r="HB10" s="30">
        <v>72387</v>
      </c>
      <c r="HC10" s="30">
        <v>71236</v>
      </c>
      <c r="HD10" s="30">
        <v>75297.6342</v>
      </c>
      <c r="HE10" s="30">
        <v>80502.240600000005</v>
      </c>
      <c r="HF10" s="30">
        <v>84875.2978</v>
      </c>
      <c r="HG10" s="30">
        <v>81540.899399999995</v>
      </c>
      <c r="HH10" s="30">
        <v>76535.856199999995</v>
      </c>
      <c r="HI10" s="30">
        <v>71518.995999999999</v>
      </c>
      <c r="HJ10" s="30">
        <f t="shared" ref="HJ10:HJ33" si="0">+HI10-HH10</f>
        <v>-5016.8601999999955</v>
      </c>
      <c r="HK10" s="31">
        <f t="shared" ref="HK10:HK33" si="1">HJ10/HH10*100</f>
        <v>-6.5549148452591508</v>
      </c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</row>
    <row r="11" spans="1:268" s="15" customFormat="1" ht="21.75" hidden="1" customHeight="1" x14ac:dyDescent="0.25">
      <c r="A11" s="7"/>
      <c r="B11" s="77"/>
      <c r="C11" s="78"/>
      <c r="D11" s="79" t="s">
        <v>24</v>
      </c>
      <c r="E11" s="60" t="s">
        <v>1</v>
      </c>
      <c r="F11" s="32">
        <v>1214</v>
      </c>
      <c r="G11" s="32">
        <v>1395</v>
      </c>
      <c r="H11" s="32">
        <v>1622</v>
      </c>
      <c r="I11" s="32">
        <v>1680</v>
      </c>
      <c r="J11" s="32">
        <v>1769</v>
      </c>
      <c r="K11" s="32">
        <v>1695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>
        <f t="shared" si="0"/>
        <v>0</v>
      </c>
      <c r="HK11" s="31" t="e">
        <f t="shared" si="1"/>
        <v>#DIV/0!</v>
      </c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</row>
    <row r="12" spans="1:268" s="15" customFormat="1" ht="21.75" hidden="1" customHeight="1" x14ac:dyDescent="0.25">
      <c r="A12" s="7"/>
      <c r="B12" s="77"/>
      <c r="C12" s="78"/>
      <c r="D12" s="79" t="s">
        <v>25</v>
      </c>
      <c r="E12" s="60" t="s">
        <v>2</v>
      </c>
      <c r="F12" s="32">
        <v>640</v>
      </c>
      <c r="G12" s="32">
        <v>546</v>
      </c>
      <c r="H12" s="32">
        <v>512</v>
      </c>
      <c r="I12" s="32">
        <v>520</v>
      </c>
      <c r="J12" s="32">
        <v>593</v>
      </c>
      <c r="K12" s="32">
        <v>669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0">
        <f t="shared" si="0"/>
        <v>0</v>
      </c>
      <c r="HK12" s="31" t="e">
        <f t="shared" si="1"/>
        <v>#DIV/0!</v>
      </c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</row>
    <row r="13" spans="1:268" s="15" customFormat="1" ht="21.75" hidden="1" customHeight="1" x14ac:dyDescent="0.25">
      <c r="A13" s="7"/>
      <c r="B13" s="77"/>
      <c r="C13" s="78"/>
      <c r="D13" s="79" t="s">
        <v>23</v>
      </c>
      <c r="E13" s="60" t="s">
        <v>3</v>
      </c>
      <c r="F13" s="32">
        <v>183</v>
      </c>
      <c r="G13" s="32">
        <v>168</v>
      </c>
      <c r="H13" s="32">
        <v>177</v>
      </c>
      <c r="I13" s="32">
        <v>168</v>
      </c>
      <c r="J13" s="32">
        <v>163</v>
      </c>
      <c r="K13" s="32">
        <v>142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>
        <f t="shared" si="0"/>
        <v>0</v>
      </c>
      <c r="HK13" s="31" t="e">
        <f t="shared" si="1"/>
        <v>#DIV/0!</v>
      </c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</row>
    <row r="14" spans="1:268" s="15" customFormat="1" ht="18.75" customHeight="1" x14ac:dyDescent="0.25">
      <c r="A14" s="7"/>
      <c r="B14" s="77"/>
      <c r="C14" s="78"/>
      <c r="D14" s="47" t="s">
        <v>71</v>
      </c>
      <c r="E14" s="60" t="s">
        <v>44</v>
      </c>
      <c r="F14" s="32">
        <v>4876</v>
      </c>
      <c r="G14" s="32">
        <v>4026</v>
      </c>
      <c r="H14" s="32">
        <v>4143</v>
      </c>
      <c r="I14" s="32">
        <v>4228</v>
      </c>
      <c r="J14" s="32">
        <v>4300</v>
      </c>
      <c r="K14" s="32">
        <v>4471</v>
      </c>
      <c r="L14" s="32">
        <v>182083</v>
      </c>
      <c r="M14" s="32">
        <v>185198</v>
      </c>
      <c r="N14" s="32"/>
      <c r="O14" s="32"/>
      <c r="P14" s="32"/>
      <c r="Q14" s="32"/>
      <c r="R14" s="32"/>
      <c r="S14" s="32"/>
      <c r="T14" s="32"/>
      <c r="U14" s="32">
        <v>75267</v>
      </c>
      <c r="V14" s="32">
        <v>87074</v>
      </c>
      <c r="W14" s="32">
        <v>89713</v>
      </c>
      <c r="X14" s="32">
        <v>110033</v>
      </c>
      <c r="Y14" s="32">
        <v>96453</v>
      </c>
      <c r="Z14" s="32">
        <v>103154</v>
      </c>
      <c r="AA14" s="32">
        <v>108003</v>
      </c>
      <c r="AB14" s="32">
        <v>86645</v>
      </c>
      <c r="AC14" s="32">
        <v>44605</v>
      </c>
      <c r="AD14" s="32">
        <v>28331</v>
      </c>
      <c r="AE14" s="32">
        <v>0</v>
      </c>
      <c r="AF14" s="32">
        <v>49786</v>
      </c>
      <c r="AG14" s="32">
        <v>45126</v>
      </c>
      <c r="AH14" s="32">
        <v>48182</v>
      </c>
      <c r="AI14" s="32">
        <v>53958</v>
      </c>
      <c r="AJ14" s="32">
        <v>130541</v>
      </c>
      <c r="AK14" s="32">
        <v>207862</v>
      </c>
      <c r="AL14" s="32">
        <v>200096</v>
      </c>
      <c r="AM14" s="32">
        <v>211123</v>
      </c>
      <c r="AN14" s="30">
        <v>125975</v>
      </c>
      <c r="AO14" s="30">
        <v>109045</v>
      </c>
      <c r="AP14" s="30">
        <v>151820</v>
      </c>
      <c r="AQ14" s="30">
        <v>75825</v>
      </c>
      <c r="AR14" s="30">
        <v>70028</v>
      </c>
      <c r="AS14" s="30">
        <v>47494</v>
      </c>
      <c r="AT14" s="30">
        <v>122562</v>
      </c>
      <c r="AU14" s="30">
        <v>156549</v>
      </c>
      <c r="AV14" s="30">
        <v>137459</v>
      </c>
      <c r="AW14" s="30">
        <v>168825</v>
      </c>
      <c r="AX14" s="30">
        <v>148157</v>
      </c>
      <c r="AY14" s="30">
        <v>100841</v>
      </c>
      <c r="AZ14" s="30">
        <v>13381</v>
      </c>
      <c r="BA14" s="30">
        <v>39101</v>
      </c>
      <c r="BB14" s="30">
        <v>43073</v>
      </c>
      <c r="BC14" s="30">
        <v>30601</v>
      </c>
      <c r="BD14" s="30">
        <v>40140</v>
      </c>
      <c r="BE14" s="30">
        <v>48213</v>
      </c>
      <c r="BF14" s="30">
        <v>50742</v>
      </c>
      <c r="BG14" s="30">
        <v>157441</v>
      </c>
      <c r="BH14" s="30">
        <v>219279</v>
      </c>
      <c r="BI14" s="30">
        <v>213714</v>
      </c>
      <c r="BJ14" s="30">
        <v>210390</v>
      </c>
      <c r="BK14" s="30">
        <v>198009</v>
      </c>
      <c r="BL14" s="30">
        <v>169831</v>
      </c>
      <c r="BM14" s="30">
        <v>54858</v>
      </c>
      <c r="BN14" s="30">
        <v>169311</v>
      </c>
      <c r="BO14" s="30">
        <v>106547</v>
      </c>
      <c r="BP14" s="30">
        <v>128884</v>
      </c>
      <c r="BQ14" s="30">
        <v>178853</v>
      </c>
      <c r="BR14" s="30">
        <v>194024</v>
      </c>
      <c r="BS14" s="30">
        <v>187936</v>
      </c>
      <c r="BT14" s="30">
        <v>184867</v>
      </c>
      <c r="BU14" s="30">
        <v>123030</v>
      </c>
      <c r="BV14" s="30">
        <v>23624</v>
      </c>
      <c r="BW14" s="30">
        <v>46091</v>
      </c>
      <c r="BX14" s="30">
        <v>25275</v>
      </c>
      <c r="BY14" s="30">
        <v>14351</v>
      </c>
      <c r="BZ14" s="30">
        <v>26392</v>
      </c>
      <c r="CA14" s="30">
        <v>30432</v>
      </c>
      <c r="CB14" s="30">
        <v>130920</v>
      </c>
      <c r="CC14" s="30">
        <v>156356</v>
      </c>
      <c r="CD14" s="30">
        <v>145183</v>
      </c>
      <c r="CE14" s="30">
        <v>150270</v>
      </c>
      <c r="CF14" s="30">
        <v>150369</v>
      </c>
      <c r="CG14" s="30">
        <v>128018</v>
      </c>
      <c r="CH14" s="30">
        <v>148131</v>
      </c>
      <c r="CI14" s="30">
        <v>70899</v>
      </c>
      <c r="CJ14" s="30">
        <v>61403</v>
      </c>
      <c r="CK14" s="30">
        <v>6292</v>
      </c>
      <c r="CL14" s="30">
        <v>11889</v>
      </c>
      <c r="CM14" s="30">
        <v>74626</v>
      </c>
      <c r="CN14" s="30">
        <v>108185</v>
      </c>
      <c r="CO14" s="30">
        <v>109189</v>
      </c>
      <c r="CP14" s="30">
        <v>109851</v>
      </c>
      <c r="CQ14" s="30">
        <v>106742</v>
      </c>
      <c r="CR14" s="30">
        <v>107540</v>
      </c>
      <c r="CS14" s="30">
        <v>108667</v>
      </c>
      <c r="CT14" s="30">
        <v>89268</v>
      </c>
      <c r="CU14" s="30">
        <v>75358</v>
      </c>
      <c r="CV14" s="30">
        <v>87514</v>
      </c>
      <c r="CW14" s="30">
        <v>83232</v>
      </c>
      <c r="CX14" s="30">
        <v>85518</v>
      </c>
      <c r="CY14" s="30">
        <v>41865</v>
      </c>
      <c r="CZ14" s="30">
        <v>3616</v>
      </c>
      <c r="DA14" s="30">
        <v>33402</v>
      </c>
      <c r="DB14" s="30">
        <v>43034</v>
      </c>
      <c r="DC14" s="30">
        <v>92052</v>
      </c>
      <c r="DD14" s="30">
        <v>61814</v>
      </c>
      <c r="DE14" s="30">
        <v>69191</v>
      </c>
      <c r="DF14" s="30">
        <v>83478</v>
      </c>
      <c r="DG14" s="30">
        <v>81445</v>
      </c>
      <c r="DH14" s="30">
        <v>42077</v>
      </c>
      <c r="DI14" s="30">
        <v>48684</v>
      </c>
      <c r="DJ14" s="30">
        <v>48022</v>
      </c>
      <c r="DK14" s="30">
        <v>56272</v>
      </c>
      <c r="DL14" s="30">
        <v>73611</v>
      </c>
      <c r="DM14" s="30">
        <v>81673</v>
      </c>
      <c r="DN14" s="30">
        <v>78405</v>
      </c>
      <c r="DO14" s="30">
        <v>71956</v>
      </c>
      <c r="DP14" s="30">
        <v>40756</v>
      </c>
      <c r="DQ14" s="30">
        <v>53714</v>
      </c>
      <c r="DR14" s="30">
        <v>43170</v>
      </c>
      <c r="DS14" s="30">
        <v>19313</v>
      </c>
      <c r="DT14" s="30">
        <v>0</v>
      </c>
      <c r="DU14" s="30">
        <v>0</v>
      </c>
      <c r="DV14" s="30">
        <v>24233</v>
      </c>
      <c r="DW14" s="30">
        <v>41142</v>
      </c>
      <c r="DX14" s="30">
        <v>12606</v>
      </c>
      <c r="DY14" s="30">
        <v>41797</v>
      </c>
      <c r="DZ14" s="30">
        <v>72289</v>
      </c>
      <c r="EA14" s="30">
        <v>58000</v>
      </c>
      <c r="EB14" s="30">
        <v>48467</v>
      </c>
      <c r="EC14" s="30">
        <v>69366</v>
      </c>
      <c r="ED14" s="30">
        <v>70690</v>
      </c>
      <c r="EE14" s="30">
        <v>73821</v>
      </c>
      <c r="EF14" s="30">
        <v>69163</v>
      </c>
      <c r="EG14" s="30">
        <v>33582</v>
      </c>
      <c r="EH14" s="30">
        <v>62380</v>
      </c>
      <c r="EI14" s="30">
        <v>64807</v>
      </c>
      <c r="EJ14" s="30">
        <v>67729</v>
      </c>
      <c r="EK14" s="30">
        <v>71096</v>
      </c>
      <c r="EL14" s="30">
        <v>66891</v>
      </c>
      <c r="EM14" s="30">
        <v>65143</v>
      </c>
      <c r="EN14" s="30">
        <v>67475</v>
      </c>
      <c r="EO14" s="30">
        <v>72063</v>
      </c>
      <c r="EP14" s="30">
        <v>73291</v>
      </c>
      <c r="EQ14" s="30">
        <v>67823</v>
      </c>
      <c r="ER14" s="30">
        <v>70672</v>
      </c>
      <c r="ES14" s="30">
        <v>85171</v>
      </c>
      <c r="ET14" s="30">
        <v>76772</v>
      </c>
      <c r="EU14" s="30">
        <v>76909</v>
      </c>
      <c r="EV14" s="30">
        <v>86428</v>
      </c>
      <c r="EW14" s="30">
        <v>79675</v>
      </c>
      <c r="EX14" s="30">
        <v>83153</v>
      </c>
      <c r="EY14" s="30">
        <v>82035</v>
      </c>
      <c r="EZ14" s="30">
        <v>71070</v>
      </c>
      <c r="FA14" s="30">
        <v>86254</v>
      </c>
      <c r="FB14" s="30">
        <v>80910</v>
      </c>
      <c r="FC14" s="30">
        <v>83899</v>
      </c>
      <c r="FD14" s="30">
        <v>82590</v>
      </c>
      <c r="FE14" s="30">
        <v>89743</v>
      </c>
      <c r="FF14" s="30">
        <v>88049</v>
      </c>
      <c r="FG14" s="30">
        <v>83120</v>
      </c>
      <c r="FH14" s="30">
        <v>87025</v>
      </c>
      <c r="FI14" s="30">
        <v>97328</v>
      </c>
      <c r="FJ14" s="30">
        <v>116430</v>
      </c>
      <c r="FK14" s="30">
        <v>114194</v>
      </c>
      <c r="FL14" s="30">
        <v>91143</v>
      </c>
      <c r="FM14" s="30">
        <v>98964</v>
      </c>
      <c r="FN14" s="30">
        <v>88655</v>
      </c>
      <c r="FO14" s="30">
        <v>35441</v>
      </c>
      <c r="FP14" s="30">
        <v>88861</v>
      </c>
      <c r="FQ14" s="30">
        <v>100835</v>
      </c>
      <c r="FR14" s="30">
        <v>91635</v>
      </c>
      <c r="FS14" s="30">
        <v>103538</v>
      </c>
      <c r="FT14" s="30">
        <v>102516</v>
      </c>
      <c r="FU14" s="30">
        <v>88713</v>
      </c>
      <c r="FV14" s="30">
        <v>83463</v>
      </c>
      <c r="FW14" s="30">
        <v>47484</v>
      </c>
      <c r="FX14" s="30">
        <v>99276</v>
      </c>
      <c r="FY14" s="30">
        <v>79232</v>
      </c>
      <c r="FZ14" s="30">
        <v>71843</v>
      </c>
      <c r="GA14" s="30">
        <v>73696</v>
      </c>
      <c r="GB14" s="30">
        <v>63882</v>
      </c>
      <c r="GC14" s="30">
        <v>93995</v>
      </c>
      <c r="GD14" s="30">
        <v>91395</v>
      </c>
      <c r="GE14" s="30">
        <v>98124</v>
      </c>
      <c r="GF14" s="30">
        <v>111630</v>
      </c>
      <c r="GG14" s="30">
        <v>75833</v>
      </c>
      <c r="GH14" s="30">
        <v>81344</v>
      </c>
      <c r="GI14" s="30">
        <v>86914</v>
      </c>
      <c r="GJ14" s="30">
        <v>100838</v>
      </c>
      <c r="GK14" s="30">
        <v>101507</v>
      </c>
      <c r="GL14" s="30">
        <v>82016</v>
      </c>
      <c r="GM14" s="30">
        <v>98542</v>
      </c>
      <c r="GN14" s="30">
        <v>92977</v>
      </c>
      <c r="GO14" s="30">
        <v>97021</v>
      </c>
      <c r="GP14" s="30">
        <v>93982</v>
      </c>
      <c r="GQ14" s="30">
        <v>97317</v>
      </c>
      <c r="GR14" s="30">
        <v>92085</v>
      </c>
      <c r="GS14" s="30">
        <v>92835</v>
      </c>
      <c r="GT14" s="30">
        <v>95777</v>
      </c>
      <c r="GU14" s="30">
        <v>85653</v>
      </c>
      <c r="GV14" s="30">
        <v>97611</v>
      </c>
      <c r="GW14" s="30">
        <v>96038</v>
      </c>
      <c r="GX14" s="30">
        <v>90174</v>
      </c>
      <c r="GY14" s="30">
        <v>97824</v>
      </c>
      <c r="GZ14" s="30">
        <v>91278</v>
      </c>
      <c r="HA14" s="30">
        <v>94174</v>
      </c>
      <c r="HB14" s="30">
        <v>94873</v>
      </c>
      <c r="HC14" s="30">
        <v>96623</v>
      </c>
      <c r="HD14" s="30">
        <v>103953</v>
      </c>
      <c r="HE14" s="30">
        <v>91088</v>
      </c>
      <c r="HF14" s="30">
        <v>102884</v>
      </c>
      <c r="HG14" s="30">
        <v>98456</v>
      </c>
      <c r="HH14" s="30">
        <v>99383</v>
      </c>
      <c r="HI14" s="30">
        <v>52465</v>
      </c>
      <c r="HJ14" s="30">
        <f t="shared" si="0"/>
        <v>-46918</v>
      </c>
      <c r="HK14" s="31">
        <f t="shared" si="1"/>
        <v>-47.209281265407569</v>
      </c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</row>
    <row r="15" spans="1:268" s="15" customFormat="1" ht="18.75" hidden="1" customHeight="1" x14ac:dyDescent="0.25">
      <c r="A15" s="7"/>
      <c r="B15" s="77"/>
      <c r="C15" s="78"/>
      <c r="D15" s="47" t="s">
        <v>26</v>
      </c>
      <c r="E15" s="60" t="s">
        <v>4</v>
      </c>
      <c r="F15" s="32">
        <v>409</v>
      </c>
      <c r="G15" s="32">
        <v>457</v>
      </c>
      <c r="H15" s="32">
        <v>469</v>
      </c>
      <c r="I15" s="32">
        <v>440</v>
      </c>
      <c r="J15" s="32">
        <v>429</v>
      </c>
      <c r="K15" s="32">
        <v>366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0">
        <f t="shared" si="0"/>
        <v>0</v>
      </c>
      <c r="HK15" s="31" t="e">
        <f t="shared" si="1"/>
        <v>#DIV/0!</v>
      </c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</row>
    <row r="16" spans="1:268" s="15" customFormat="1" ht="18.75" hidden="1" customHeight="1" x14ac:dyDescent="0.25">
      <c r="A16" s="7"/>
      <c r="B16" s="77"/>
      <c r="C16" s="78"/>
      <c r="D16" s="47" t="s">
        <v>20</v>
      </c>
      <c r="E16" s="60" t="s">
        <v>5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30">
        <v>227562</v>
      </c>
      <c r="AQ16" s="30">
        <v>162292</v>
      </c>
      <c r="AR16" s="30">
        <v>161196</v>
      </c>
      <c r="AS16" s="30">
        <v>148247</v>
      </c>
      <c r="AT16" s="30">
        <v>182780</v>
      </c>
      <c r="AU16" s="30">
        <v>198464</v>
      </c>
      <c r="AV16" s="30">
        <v>225384</v>
      </c>
      <c r="AW16" s="30">
        <v>262602</v>
      </c>
      <c r="AX16" s="30">
        <v>269982</v>
      </c>
      <c r="AY16" s="30">
        <v>223840</v>
      </c>
      <c r="AZ16" s="30">
        <v>129606</v>
      </c>
      <c r="BA16" s="30">
        <v>130096</v>
      </c>
      <c r="BB16" s="30">
        <v>140974</v>
      </c>
      <c r="BC16" s="30">
        <v>128721</v>
      </c>
      <c r="BD16" s="30">
        <v>186842</v>
      </c>
      <c r="BE16" s="30">
        <v>179299</v>
      </c>
      <c r="BF16" s="30">
        <v>187647</v>
      </c>
      <c r="BG16" s="30">
        <v>31485</v>
      </c>
      <c r="BH16" s="30"/>
      <c r="BI16" s="30"/>
      <c r="BJ16" s="30"/>
      <c r="BK16" s="30"/>
      <c r="BL16" s="30"/>
      <c r="BM16" s="30"/>
      <c r="BN16" s="32"/>
      <c r="BO16" s="34"/>
      <c r="BP16" s="34"/>
      <c r="BQ16" s="34"/>
      <c r="BR16" s="34"/>
      <c r="BS16" s="34"/>
      <c r="BT16" s="34"/>
      <c r="BU16" s="34"/>
      <c r="BV16" s="34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>
        <f t="shared" si="0"/>
        <v>0</v>
      </c>
      <c r="HK16" s="31" t="e">
        <f t="shared" si="1"/>
        <v>#DIV/0!</v>
      </c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</row>
    <row r="17" spans="1:268" s="15" customFormat="1" ht="18.75" customHeight="1" x14ac:dyDescent="0.25">
      <c r="A17" s="7"/>
      <c r="B17" s="77"/>
      <c r="C17" s="78"/>
      <c r="D17" s="47" t="s">
        <v>79</v>
      </c>
      <c r="E17" s="60" t="s">
        <v>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>
        <v>202799</v>
      </c>
      <c r="BH17" s="30">
        <v>259399</v>
      </c>
      <c r="BI17" s="30">
        <v>273176</v>
      </c>
      <c r="BJ17" s="30">
        <v>271174</v>
      </c>
      <c r="BK17" s="30">
        <v>277586</v>
      </c>
      <c r="BL17" s="30">
        <v>257644</v>
      </c>
      <c r="BM17" s="30">
        <v>174144</v>
      </c>
      <c r="BN17" s="30">
        <v>221914</v>
      </c>
      <c r="BO17" s="30">
        <v>205156</v>
      </c>
      <c r="BP17" s="30">
        <v>303549</v>
      </c>
      <c r="BQ17" s="30">
        <v>306568</v>
      </c>
      <c r="BR17" s="30">
        <v>303701</v>
      </c>
      <c r="BS17" s="30">
        <v>295015</v>
      </c>
      <c r="BT17" s="30">
        <v>301687</v>
      </c>
      <c r="BU17" s="30">
        <v>311068</v>
      </c>
      <c r="BV17" s="30">
        <v>171762</v>
      </c>
      <c r="BW17" s="30">
        <v>245534</v>
      </c>
      <c r="BX17" s="30">
        <v>219017</v>
      </c>
      <c r="BY17" s="30">
        <v>211377</v>
      </c>
      <c r="BZ17" s="30">
        <v>200400</v>
      </c>
      <c r="CA17" s="30">
        <v>170963</v>
      </c>
      <c r="CB17" s="30">
        <v>331233</v>
      </c>
      <c r="CC17" s="30">
        <v>336800</v>
      </c>
      <c r="CD17" s="30">
        <v>333592</v>
      </c>
      <c r="CE17" s="30">
        <v>385975</v>
      </c>
      <c r="CF17" s="30">
        <v>360277</v>
      </c>
      <c r="CG17" s="30">
        <v>395259</v>
      </c>
      <c r="CH17" s="30">
        <v>371498</v>
      </c>
      <c r="CI17" s="30">
        <v>347861</v>
      </c>
      <c r="CJ17" s="30">
        <v>302190</v>
      </c>
      <c r="CK17" s="30">
        <v>195175</v>
      </c>
      <c r="CL17" s="30">
        <v>192591</v>
      </c>
      <c r="CM17" s="30">
        <v>258741</v>
      </c>
      <c r="CN17" s="30">
        <v>348127</v>
      </c>
      <c r="CO17" s="30">
        <v>330985</v>
      </c>
      <c r="CP17" s="30">
        <v>378379</v>
      </c>
      <c r="CQ17" s="30">
        <v>363432</v>
      </c>
      <c r="CR17" s="30">
        <v>375409</v>
      </c>
      <c r="CS17" s="30">
        <v>366620</v>
      </c>
      <c r="CT17" s="30">
        <v>332575</v>
      </c>
      <c r="CU17" s="30">
        <v>256809</v>
      </c>
      <c r="CV17" s="30">
        <v>257161</v>
      </c>
      <c r="CW17" s="30">
        <v>238981</v>
      </c>
      <c r="CX17" s="30">
        <v>283074</v>
      </c>
      <c r="CY17" s="30">
        <v>227501</v>
      </c>
      <c r="CZ17" s="30">
        <v>193636</v>
      </c>
      <c r="DA17" s="30">
        <v>324439</v>
      </c>
      <c r="DB17" s="30">
        <v>360447</v>
      </c>
      <c r="DC17" s="30">
        <v>370425</v>
      </c>
      <c r="DD17" s="30">
        <v>368522</v>
      </c>
      <c r="DE17" s="30">
        <v>340665</v>
      </c>
      <c r="DF17" s="30">
        <v>372808</v>
      </c>
      <c r="DG17" s="30">
        <v>315600</v>
      </c>
      <c r="DH17" s="30">
        <v>250311</v>
      </c>
      <c r="DI17" s="30">
        <v>278121</v>
      </c>
      <c r="DJ17" s="30">
        <v>250291</v>
      </c>
      <c r="DK17" s="30">
        <v>369824</v>
      </c>
      <c r="DL17" s="30">
        <v>355001</v>
      </c>
      <c r="DM17" s="30">
        <v>403968</v>
      </c>
      <c r="DN17" s="30">
        <v>407717</v>
      </c>
      <c r="DO17" s="30">
        <v>413614</v>
      </c>
      <c r="DP17" s="30">
        <v>358473</v>
      </c>
      <c r="DQ17" s="30">
        <v>316071</v>
      </c>
      <c r="DR17" s="30">
        <v>263982</v>
      </c>
      <c r="DS17" s="30">
        <v>234060</v>
      </c>
      <c r="DT17" s="30">
        <v>203882</v>
      </c>
      <c r="DU17" s="30">
        <f>7351.3226*31</f>
        <v>227891.0006</v>
      </c>
      <c r="DV17" s="30">
        <v>231078</v>
      </c>
      <c r="DW17" s="30">
        <v>262011</v>
      </c>
      <c r="DX17" s="30">
        <v>370670</v>
      </c>
      <c r="DY17" s="30">
        <v>367886</v>
      </c>
      <c r="DZ17" s="30">
        <v>390376</v>
      </c>
      <c r="EA17" s="30">
        <v>375562</v>
      </c>
      <c r="EB17" s="30">
        <v>392819</v>
      </c>
      <c r="EC17" s="30">
        <v>424815</v>
      </c>
      <c r="ED17" s="30">
        <v>404738</v>
      </c>
      <c r="EE17" s="30">
        <v>401512</v>
      </c>
      <c r="EF17" s="30">
        <v>333254</v>
      </c>
      <c r="EG17" s="30">
        <v>363191</v>
      </c>
      <c r="EH17" s="30">
        <v>378505</v>
      </c>
      <c r="EI17" s="30">
        <v>286777</v>
      </c>
      <c r="EJ17" s="30">
        <v>372531</v>
      </c>
      <c r="EK17" s="30">
        <v>411208</v>
      </c>
      <c r="EL17" s="30">
        <v>398534</v>
      </c>
      <c r="EM17" s="30">
        <v>382713</v>
      </c>
      <c r="EN17" s="30">
        <v>381404</v>
      </c>
      <c r="EO17" s="30">
        <v>370584</v>
      </c>
      <c r="EP17" s="30">
        <v>372516</v>
      </c>
      <c r="EQ17" s="30">
        <v>341010</v>
      </c>
      <c r="ER17" s="30">
        <v>335390</v>
      </c>
      <c r="ES17" s="30">
        <v>395794</v>
      </c>
      <c r="ET17" s="30">
        <v>391044</v>
      </c>
      <c r="EU17" s="30">
        <v>439502</v>
      </c>
      <c r="EV17" s="30">
        <v>469178</v>
      </c>
      <c r="EW17" s="30">
        <v>462774</v>
      </c>
      <c r="EX17" s="30">
        <v>454551</v>
      </c>
      <c r="EY17" s="30">
        <v>434043</v>
      </c>
      <c r="EZ17" s="30">
        <v>332974</v>
      </c>
      <c r="FA17" s="30">
        <v>266215</v>
      </c>
      <c r="FB17" s="30">
        <v>259582</v>
      </c>
      <c r="FC17" s="30">
        <v>295351</v>
      </c>
      <c r="FD17" s="30">
        <v>231492</v>
      </c>
      <c r="FE17" s="30">
        <v>256422</v>
      </c>
      <c r="FF17" s="30">
        <v>377082</v>
      </c>
      <c r="FG17" s="30">
        <v>446237</v>
      </c>
      <c r="FH17" s="30">
        <v>454935</v>
      </c>
      <c r="FI17" s="30">
        <v>486707</v>
      </c>
      <c r="FJ17" s="30">
        <v>407080</v>
      </c>
      <c r="FK17" s="30">
        <v>204995</v>
      </c>
      <c r="FL17" s="30">
        <v>190214</v>
      </c>
      <c r="FM17" s="30">
        <v>206356</v>
      </c>
      <c r="FN17" s="30">
        <v>199325</v>
      </c>
      <c r="FO17" s="30">
        <v>188330</v>
      </c>
      <c r="FP17" s="30">
        <v>182539</v>
      </c>
      <c r="FQ17" s="30">
        <v>191886</v>
      </c>
      <c r="FR17" s="30">
        <v>181503</v>
      </c>
      <c r="FS17" s="30">
        <v>262899</v>
      </c>
      <c r="FT17" s="30">
        <v>240023</v>
      </c>
      <c r="FU17" s="30">
        <v>188808</v>
      </c>
      <c r="FV17" s="30">
        <v>188163</v>
      </c>
      <c r="FW17" s="30">
        <v>191452</v>
      </c>
      <c r="FX17" s="30">
        <v>190557</v>
      </c>
      <c r="FY17" s="30">
        <v>227860</v>
      </c>
      <c r="FZ17" s="30">
        <v>224977</v>
      </c>
      <c r="GA17" s="30">
        <v>252775</v>
      </c>
      <c r="GB17" s="30">
        <v>243059</v>
      </c>
      <c r="GC17" s="30">
        <v>250174</v>
      </c>
      <c r="GD17" s="30">
        <v>249845</v>
      </c>
      <c r="GE17" s="30">
        <v>445796</v>
      </c>
      <c r="GF17" s="30">
        <v>459800</v>
      </c>
      <c r="GG17" s="30">
        <v>417918</v>
      </c>
      <c r="GH17" s="30">
        <v>453566</v>
      </c>
      <c r="GI17" s="30">
        <v>420021</v>
      </c>
      <c r="GJ17" s="30">
        <v>428408</v>
      </c>
      <c r="GK17" s="30">
        <v>421114</v>
      </c>
      <c r="GL17" s="30">
        <v>319420</v>
      </c>
      <c r="GM17" s="30">
        <v>433170</v>
      </c>
      <c r="GN17" s="30">
        <v>366337</v>
      </c>
      <c r="GO17" s="30">
        <v>393396</v>
      </c>
      <c r="GP17" s="30">
        <v>420986</v>
      </c>
      <c r="GQ17" s="30">
        <v>348518</v>
      </c>
      <c r="GR17" s="30">
        <v>461063</v>
      </c>
      <c r="GS17" s="30">
        <v>427926</v>
      </c>
      <c r="GT17" s="30">
        <v>432806</v>
      </c>
      <c r="GU17" s="30">
        <v>416449</v>
      </c>
      <c r="GV17" s="30">
        <v>386122</v>
      </c>
      <c r="GW17" s="30">
        <v>353309</v>
      </c>
      <c r="GX17" s="30">
        <v>379844</v>
      </c>
      <c r="GY17" s="30">
        <v>416692</v>
      </c>
      <c r="GZ17" s="30">
        <v>414237</v>
      </c>
      <c r="HA17" s="30">
        <v>468663</v>
      </c>
      <c r="HB17" s="30">
        <v>452805</v>
      </c>
      <c r="HC17" s="30">
        <v>496833</v>
      </c>
      <c r="HD17" s="30">
        <v>483285</v>
      </c>
      <c r="HE17" s="30">
        <v>450478</v>
      </c>
      <c r="HF17" s="30">
        <v>485602</v>
      </c>
      <c r="HG17" s="30">
        <v>466661</v>
      </c>
      <c r="HH17" s="30">
        <v>476153</v>
      </c>
      <c r="HI17" s="30">
        <v>471440</v>
      </c>
      <c r="HJ17" s="30">
        <f t="shared" si="0"/>
        <v>-4713</v>
      </c>
      <c r="HK17" s="31">
        <f t="shared" si="1"/>
        <v>-0.9898078978815632</v>
      </c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</row>
    <row r="18" spans="1:268" s="15" customFormat="1" ht="18.75" customHeight="1" thickBot="1" x14ac:dyDescent="0.3">
      <c r="A18" s="7"/>
      <c r="B18" s="81"/>
      <c r="C18" s="82"/>
      <c r="D18" s="47" t="s">
        <v>70</v>
      </c>
      <c r="E18" s="60" t="s">
        <v>29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0"/>
      <c r="AO18" s="30"/>
      <c r="AP18" s="30"/>
      <c r="AQ18" s="30"/>
      <c r="AR18" s="30"/>
      <c r="AS18" s="30"/>
      <c r="AT18" s="30">
        <v>44966.3</v>
      </c>
      <c r="AU18" s="30">
        <v>39895</v>
      </c>
      <c r="AV18" s="30">
        <v>17522</v>
      </c>
      <c r="AW18" s="30">
        <v>14060.487300000001</v>
      </c>
      <c r="AX18" s="30">
        <v>7661.8</v>
      </c>
      <c r="AY18" s="30">
        <v>18665</v>
      </c>
      <c r="AZ18" s="30">
        <v>43831</v>
      </c>
      <c r="BA18" s="30">
        <v>38993</v>
      </c>
      <c r="BB18" s="30">
        <v>16789.167399999998</v>
      </c>
      <c r="BC18" s="30">
        <v>19291.64</v>
      </c>
      <c r="BD18" s="30">
        <v>18086.5177</v>
      </c>
      <c r="BE18" s="30">
        <v>75857.660099999994</v>
      </c>
      <c r="BF18" s="30">
        <v>146450.68</v>
      </c>
      <c r="BG18" s="30">
        <v>114768.23</v>
      </c>
      <c r="BH18" s="30">
        <v>126866.88</v>
      </c>
      <c r="BI18" s="30">
        <v>13574</v>
      </c>
      <c r="BJ18" s="30">
        <v>17653.498500000002</v>
      </c>
      <c r="BK18" s="30">
        <v>140138.06450000001</v>
      </c>
      <c r="BL18" s="30">
        <v>111572.6084</v>
      </c>
      <c r="BM18" s="30">
        <v>59161.140700000004</v>
      </c>
      <c r="BN18" s="30">
        <v>18708.828399999999</v>
      </c>
      <c r="BO18" s="30">
        <v>5793.7951000000003</v>
      </c>
      <c r="BP18" s="30">
        <v>147211.57999999999</v>
      </c>
      <c r="BQ18" s="30">
        <v>127631.96829999999</v>
      </c>
      <c r="BR18" s="30">
        <v>50993.7454</v>
      </c>
      <c r="BS18" s="30">
        <v>7032.4009999999998</v>
      </c>
      <c r="BT18" s="30">
        <v>4513.8950000000004</v>
      </c>
      <c r="BU18" s="30">
        <v>4295.9416000000001</v>
      </c>
      <c r="BV18" s="30">
        <v>14374.2176</v>
      </c>
      <c r="BW18" s="30">
        <v>114492.1743</v>
      </c>
      <c r="BX18" s="30">
        <v>16524.284899999999</v>
      </c>
      <c r="BY18" s="30">
        <v>6857.4467999999997</v>
      </c>
      <c r="BZ18" s="30">
        <v>8089.3004000000001</v>
      </c>
      <c r="CA18" s="30">
        <v>44913</v>
      </c>
      <c r="CB18" s="30">
        <v>44170.82</v>
      </c>
      <c r="CC18" s="30">
        <v>80794.121199999994</v>
      </c>
      <c r="CD18" s="30">
        <v>50369.58</v>
      </c>
      <c r="CE18" s="30">
        <v>12556</v>
      </c>
      <c r="CF18" s="30">
        <v>4783.5740999999998</v>
      </c>
      <c r="CG18" s="30">
        <v>8090</v>
      </c>
      <c r="CH18" s="30">
        <v>87434.131299999994</v>
      </c>
      <c r="CI18" s="30">
        <v>53295.326500000003</v>
      </c>
      <c r="CJ18" s="30">
        <v>29008</v>
      </c>
      <c r="CK18" s="30">
        <v>29834.652600000001</v>
      </c>
      <c r="CL18" s="30">
        <v>37887.599999999999</v>
      </c>
      <c r="CM18" s="30">
        <v>24162.547699999999</v>
      </c>
      <c r="CN18" s="30">
        <v>35096.688300000002</v>
      </c>
      <c r="CO18" s="30">
        <v>147103.38190000001</v>
      </c>
      <c r="CP18" s="30">
        <v>30853.64</v>
      </c>
      <c r="CQ18" s="30">
        <v>31419.2647</v>
      </c>
      <c r="CR18" s="30">
        <v>15058.9673</v>
      </c>
      <c r="CS18" s="30">
        <v>11370.743700000001</v>
      </c>
      <c r="CT18" s="30">
        <v>12426.4838</v>
      </c>
      <c r="CU18" s="30">
        <v>34605.288999999997</v>
      </c>
      <c r="CV18" s="30">
        <v>32131.217199999999</v>
      </c>
      <c r="CW18" s="30">
        <v>24809.630799999999</v>
      </c>
      <c r="CX18" s="30">
        <v>36746.517399999997</v>
      </c>
      <c r="CY18" s="30">
        <v>47773.011700000003</v>
      </c>
      <c r="CZ18" s="30">
        <v>71144.404599999994</v>
      </c>
      <c r="DA18" s="30">
        <v>127634.9212</v>
      </c>
      <c r="DB18" s="30">
        <v>8988.2119000000002</v>
      </c>
      <c r="DC18" s="30">
        <v>13843.985199999999</v>
      </c>
      <c r="DD18" s="30">
        <v>3862.4371000000001</v>
      </c>
      <c r="DE18" s="30">
        <v>34524.172700000003</v>
      </c>
      <c r="DF18" s="30">
        <v>35598.989399999999</v>
      </c>
      <c r="DG18" s="30">
        <v>8053.35</v>
      </c>
      <c r="DH18" s="30">
        <v>6939.5862999999999</v>
      </c>
      <c r="DI18" s="30">
        <v>6667.1647000000003</v>
      </c>
      <c r="DJ18" s="30">
        <v>17083.255700000002</v>
      </c>
      <c r="DK18" s="30">
        <v>22280.557199999999</v>
      </c>
      <c r="DL18" s="30">
        <v>136817</v>
      </c>
      <c r="DM18" s="30">
        <v>14790.277</v>
      </c>
      <c r="DN18" s="30">
        <v>13150.225899999999</v>
      </c>
      <c r="DO18" s="30">
        <v>7963.2251999999999</v>
      </c>
      <c r="DP18" s="30">
        <v>8668.5910000000003</v>
      </c>
      <c r="DQ18" s="30">
        <v>56008</v>
      </c>
      <c r="DR18" s="30">
        <v>48002.833299999998</v>
      </c>
      <c r="DS18" s="30">
        <v>22113.183700000001</v>
      </c>
      <c r="DT18" s="30">
        <v>18614</v>
      </c>
      <c r="DU18" s="30">
        <f>424.9746*31</f>
        <v>13174.212600000001</v>
      </c>
      <c r="DV18" s="30">
        <v>13408.4398</v>
      </c>
      <c r="DW18" s="30">
        <v>51686.1872</v>
      </c>
      <c r="DX18" s="30">
        <v>35720.896099999998</v>
      </c>
      <c r="DY18" s="30">
        <v>23584.877400000001</v>
      </c>
      <c r="DZ18" s="30">
        <v>7094.2524000000003</v>
      </c>
      <c r="EA18" s="30">
        <v>6975.2920999999997</v>
      </c>
      <c r="EB18" s="30">
        <v>2579.8452000000002</v>
      </c>
      <c r="EC18" s="30">
        <v>6215</v>
      </c>
      <c r="ED18" s="30">
        <v>4788.0798000000004</v>
      </c>
      <c r="EE18" s="30">
        <v>9810</v>
      </c>
      <c r="EF18" s="30">
        <v>9486.4208999999992</v>
      </c>
      <c r="EG18" s="30">
        <v>11973</v>
      </c>
      <c r="EH18" s="30">
        <v>8476.0404999999992</v>
      </c>
      <c r="EI18" s="30">
        <v>24188.77</v>
      </c>
      <c r="EJ18" s="30">
        <v>120574</v>
      </c>
      <c r="EK18" s="30">
        <v>4260.3397000000004</v>
      </c>
      <c r="EL18" s="30">
        <v>3790.4627</v>
      </c>
      <c r="EM18" s="30">
        <v>3721.0805999999998</v>
      </c>
      <c r="EN18" s="30">
        <v>5408.3198000000002</v>
      </c>
      <c r="EO18" s="30">
        <v>10167.142900000001</v>
      </c>
      <c r="EP18" s="30">
        <v>17636</v>
      </c>
      <c r="EQ18" s="30">
        <v>41077.949200000003</v>
      </c>
      <c r="ER18" s="30">
        <v>16711.142800000001</v>
      </c>
      <c r="ES18" s="30">
        <v>25677.043399999999</v>
      </c>
      <c r="ET18" s="30">
        <v>104006.6814</v>
      </c>
      <c r="EU18" s="30">
        <v>42053.8099</v>
      </c>
      <c r="EV18" s="30">
        <v>5914.9040999999997</v>
      </c>
      <c r="EW18" s="30">
        <v>4650</v>
      </c>
      <c r="EX18" s="30">
        <v>5479</v>
      </c>
      <c r="EY18" s="30">
        <v>19151</v>
      </c>
      <c r="EZ18" s="30">
        <v>62999</v>
      </c>
      <c r="FA18" s="30">
        <v>21227.585500000001</v>
      </c>
      <c r="FB18" s="30">
        <v>6939.2960000000003</v>
      </c>
      <c r="FC18" s="30">
        <v>10165.0753</v>
      </c>
      <c r="FD18" s="30">
        <v>11956.23</v>
      </c>
      <c r="FE18" s="30">
        <v>8024.08</v>
      </c>
      <c r="FF18" s="30">
        <v>63407.5</v>
      </c>
      <c r="FG18" s="30">
        <v>46501.195299999999</v>
      </c>
      <c r="FH18" s="30">
        <v>206493.05</v>
      </c>
      <c r="FI18" s="30">
        <v>196754</v>
      </c>
      <c r="FJ18" s="30">
        <v>118520.51089999999</v>
      </c>
      <c r="FK18" s="30">
        <v>196428.7064</v>
      </c>
      <c r="FL18" s="30">
        <v>190542.12700000001</v>
      </c>
      <c r="FM18" s="30">
        <v>183101.19940000001</v>
      </c>
      <c r="FN18" s="30">
        <v>165686.85149999999</v>
      </c>
      <c r="FO18" s="30">
        <v>90241.2261</v>
      </c>
      <c r="FP18" s="30">
        <v>169164.38</v>
      </c>
      <c r="FQ18" s="30">
        <v>213580.64</v>
      </c>
      <c r="FR18" s="30">
        <v>198980.29</v>
      </c>
      <c r="FS18" s="30">
        <v>211527.22</v>
      </c>
      <c r="FT18" s="30">
        <v>204381.69</v>
      </c>
      <c r="FU18" s="30">
        <v>175490.91</v>
      </c>
      <c r="FV18" s="30">
        <v>211276.27</v>
      </c>
      <c r="FW18" s="30">
        <v>195400.33</v>
      </c>
      <c r="FX18" s="30">
        <v>204300</v>
      </c>
      <c r="FY18" s="30">
        <v>202640.5</v>
      </c>
      <c r="FZ18" s="30">
        <v>228168.87</v>
      </c>
      <c r="GA18" s="30">
        <v>308087.09999999998</v>
      </c>
      <c r="GB18" s="30">
        <v>328568.98</v>
      </c>
      <c r="GC18" s="30">
        <v>169798.06</v>
      </c>
      <c r="GD18" s="30">
        <v>170893</v>
      </c>
      <c r="GE18" s="30">
        <v>189336</v>
      </c>
      <c r="GF18" s="30">
        <v>197375</v>
      </c>
      <c r="GG18" s="30">
        <v>157292</v>
      </c>
      <c r="GH18" s="30">
        <v>209706</v>
      </c>
      <c r="GI18" s="30">
        <v>249503</v>
      </c>
      <c r="GJ18" s="30">
        <v>267504</v>
      </c>
      <c r="GK18" s="30">
        <v>336326</v>
      </c>
      <c r="GL18" s="30">
        <v>306199</v>
      </c>
      <c r="GM18" s="30">
        <v>291986</v>
      </c>
      <c r="GN18" s="30">
        <v>324085.87300000002</v>
      </c>
      <c r="GO18" s="30">
        <v>259384</v>
      </c>
      <c r="GP18" s="30">
        <v>330534</v>
      </c>
      <c r="GQ18" s="30">
        <v>340881</v>
      </c>
      <c r="GR18" s="30">
        <v>319460</v>
      </c>
      <c r="GS18" s="30">
        <v>349650.92</v>
      </c>
      <c r="GT18" s="30">
        <v>349705.64</v>
      </c>
      <c r="GU18" s="30">
        <v>360507</v>
      </c>
      <c r="GV18" s="30">
        <v>311920</v>
      </c>
      <c r="GW18" s="30">
        <v>313748</v>
      </c>
      <c r="GX18" s="30">
        <v>248733.1488</v>
      </c>
      <c r="GY18" s="30">
        <v>332240.63299999997</v>
      </c>
      <c r="GZ18" s="30">
        <v>311046</v>
      </c>
      <c r="HA18" s="30">
        <v>276518</v>
      </c>
      <c r="HB18" s="30">
        <v>308073</v>
      </c>
      <c r="HC18" s="30">
        <v>348157</v>
      </c>
      <c r="HD18" s="30">
        <v>325620.728</v>
      </c>
      <c r="HE18" s="30">
        <v>297165.777</v>
      </c>
      <c r="HF18" s="30">
        <v>311515.636</v>
      </c>
      <c r="HG18" s="30">
        <v>326922.56900000002</v>
      </c>
      <c r="HH18" s="30">
        <v>349797.49300000002</v>
      </c>
      <c r="HI18" s="30">
        <v>267596.74050000001</v>
      </c>
      <c r="HJ18" s="30">
        <f t="shared" si="0"/>
        <v>-82200.752500000002</v>
      </c>
      <c r="HK18" s="31">
        <f t="shared" si="1"/>
        <v>-23.499525909981291</v>
      </c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</row>
    <row r="19" spans="1:268" s="15" customFormat="1" ht="23.25" customHeight="1" thickTop="1" thickBot="1" x14ac:dyDescent="0.3">
      <c r="A19" s="7"/>
      <c r="C19" s="83"/>
      <c r="D19" s="84" t="s">
        <v>75</v>
      </c>
      <c r="E19" s="84"/>
      <c r="F19" s="85">
        <f t="shared" ref="F19:M19" si="2">SUM(F9:F16)</f>
        <v>9027</v>
      </c>
      <c r="G19" s="85">
        <f t="shared" si="2"/>
        <v>8298</v>
      </c>
      <c r="H19" s="85">
        <f t="shared" si="2"/>
        <v>8619</v>
      </c>
      <c r="I19" s="85">
        <f t="shared" si="2"/>
        <v>8675</v>
      </c>
      <c r="J19" s="85">
        <f t="shared" si="2"/>
        <v>8841</v>
      </c>
      <c r="K19" s="85">
        <f t="shared" si="2"/>
        <v>8873</v>
      </c>
      <c r="L19" s="85">
        <f t="shared" si="2"/>
        <v>182083</v>
      </c>
      <c r="M19" s="85">
        <f t="shared" si="2"/>
        <v>185198</v>
      </c>
      <c r="N19" s="85"/>
      <c r="O19" s="85"/>
      <c r="P19" s="85"/>
      <c r="Q19" s="85"/>
      <c r="R19" s="85"/>
      <c r="S19" s="85"/>
      <c r="T19" s="85"/>
      <c r="U19" s="85">
        <f t="shared" ref="U19:AS19" si="3">SUM(U9:U16)</f>
        <v>78151</v>
      </c>
      <c r="V19" s="85">
        <f t="shared" si="3"/>
        <v>87590</v>
      </c>
      <c r="W19" s="85">
        <f t="shared" si="3"/>
        <v>89713</v>
      </c>
      <c r="X19" s="85">
        <f t="shared" si="3"/>
        <v>115495</v>
      </c>
      <c r="Y19" s="85">
        <f t="shared" si="3"/>
        <v>109470</v>
      </c>
      <c r="Z19" s="85">
        <f t="shared" si="3"/>
        <v>112796</v>
      </c>
      <c r="AA19" s="85">
        <f t="shared" si="3"/>
        <v>122579</v>
      </c>
      <c r="AB19" s="85">
        <f t="shared" si="3"/>
        <v>100509</v>
      </c>
      <c r="AC19" s="85">
        <f t="shared" si="3"/>
        <v>44605</v>
      </c>
      <c r="AD19" s="85">
        <f t="shared" si="3"/>
        <v>28331</v>
      </c>
      <c r="AE19" s="85">
        <f t="shared" si="3"/>
        <v>0</v>
      </c>
      <c r="AF19" s="85">
        <f t="shared" si="3"/>
        <v>50522</v>
      </c>
      <c r="AG19" s="85">
        <f t="shared" si="3"/>
        <v>45126</v>
      </c>
      <c r="AH19" s="85">
        <f t="shared" si="3"/>
        <v>48182</v>
      </c>
      <c r="AI19" s="85">
        <f t="shared" si="3"/>
        <v>53958</v>
      </c>
      <c r="AJ19" s="85">
        <f t="shared" si="3"/>
        <v>148490</v>
      </c>
      <c r="AK19" s="85">
        <f t="shared" si="3"/>
        <v>233823</v>
      </c>
      <c r="AL19" s="85">
        <f t="shared" si="3"/>
        <v>226311</v>
      </c>
      <c r="AM19" s="85">
        <f t="shared" si="3"/>
        <v>237338</v>
      </c>
      <c r="AN19" s="86">
        <f t="shared" si="3"/>
        <v>137238</v>
      </c>
      <c r="AO19" s="86">
        <f t="shared" si="3"/>
        <v>121307</v>
      </c>
      <c r="AP19" s="86">
        <f t="shared" si="3"/>
        <v>398566</v>
      </c>
      <c r="AQ19" s="86">
        <f t="shared" si="3"/>
        <v>246724</v>
      </c>
      <c r="AR19" s="86">
        <f t="shared" si="3"/>
        <v>231224</v>
      </c>
      <c r="AS19" s="86">
        <f t="shared" si="3"/>
        <v>200300</v>
      </c>
      <c r="AT19" s="86">
        <f t="shared" ref="AT19:BY19" si="4">SUM(AT9:AT18)</f>
        <v>360985.3</v>
      </c>
      <c r="AU19" s="86">
        <f t="shared" si="4"/>
        <v>405283</v>
      </c>
      <c r="AV19" s="86">
        <f t="shared" si="4"/>
        <v>393000</v>
      </c>
      <c r="AW19" s="86">
        <f t="shared" si="4"/>
        <v>496440.48729999998</v>
      </c>
      <c r="AX19" s="86">
        <f t="shared" si="4"/>
        <v>450856.8</v>
      </c>
      <c r="AY19" s="86">
        <f t="shared" si="4"/>
        <v>369798</v>
      </c>
      <c r="AZ19" s="86">
        <f t="shared" si="4"/>
        <v>193405</v>
      </c>
      <c r="BA19" s="86">
        <f t="shared" si="4"/>
        <v>214332</v>
      </c>
      <c r="BB19" s="86">
        <f t="shared" si="4"/>
        <v>208671.16740000001</v>
      </c>
      <c r="BC19" s="86">
        <f t="shared" si="4"/>
        <v>185146.64</v>
      </c>
      <c r="BD19" s="86">
        <f t="shared" si="4"/>
        <v>254321.5177</v>
      </c>
      <c r="BE19" s="86">
        <f t="shared" si="4"/>
        <v>314125.66009999998</v>
      </c>
      <c r="BF19" s="86">
        <f t="shared" si="4"/>
        <v>392913.68</v>
      </c>
      <c r="BG19" s="86">
        <f t="shared" si="4"/>
        <v>526840.23</v>
      </c>
      <c r="BH19" s="86">
        <f t="shared" si="4"/>
        <v>629642.88</v>
      </c>
      <c r="BI19" s="86">
        <f t="shared" si="4"/>
        <v>521825</v>
      </c>
      <c r="BJ19" s="86">
        <f t="shared" si="4"/>
        <v>523288.49849999999</v>
      </c>
      <c r="BK19" s="86">
        <f t="shared" si="4"/>
        <v>640579.06449999998</v>
      </c>
      <c r="BL19" s="86">
        <f t="shared" si="4"/>
        <v>568954.60840000003</v>
      </c>
      <c r="BM19" s="86">
        <f t="shared" si="4"/>
        <v>318919.14069999999</v>
      </c>
      <c r="BN19" s="86">
        <f t="shared" si="4"/>
        <v>440171.8284</v>
      </c>
      <c r="BO19" s="86">
        <f t="shared" si="4"/>
        <v>347755.79509999999</v>
      </c>
      <c r="BP19" s="86">
        <f t="shared" si="4"/>
        <v>652471.57999999996</v>
      </c>
      <c r="BQ19" s="86">
        <f t="shared" si="4"/>
        <v>681585.96829999995</v>
      </c>
      <c r="BR19" s="86">
        <f t="shared" si="4"/>
        <v>630625.74540000001</v>
      </c>
      <c r="BS19" s="86">
        <f t="shared" si="4"/>
        <v>578363.40099999995</v>
      </c>
      <c r="BT19" s="86">
        <f t="shared" si="4"/>
        <v>580669.89500000002</v>
      </c>
      <c r="BU19" s="86">
        <f t="shared" si="4"/>
        <v>501398.94160000002</v>
      </c>
      <c r="BV19" s="86">
        <f t="shared" si="4"/>
        <v>302016.21759999997</v>
      </c>
      <c r="BW19" s="86">
        <f t="shared" si="4"/>
        <v>495619.17430000001</v>
      </c>
      <c r="BX19" s="86">
        <f t="shared" si="4"/>
        <v>344067.28489999997</v>
      </c>
      <c r="BY19" s="86">
        <f t="shared" si="4"/>
        <v>232585.44680000001</v>
      </c>
      <c r="BZ19" s="86">
        <f t="shared" ref="BZ19:DJ19" si="5">SUM(BZ9:BZ18)</f>
        <v>285674.30040000001</v>
      </c>
      <c r="CA19" s="86">
        <f t="shared" si="5"/>
        <v>318794</v>
      </c>
      <c r="CB19" s="86">
        <f t="shared" si="5"/>
        <v>593997.81999999995</v>
      </c>
      <c r="CC19" s="86">
        <f t="shared" si="5"/>
        <v>664681.12119999994</v>
      </c>
      <c r="CD19" s="86">
        <f t="shared" si="5"/>
        <v>622299.57999999996</v>
      </c>
      <c r="CE19" s="86">
        <f t="shared" si="5"/>
        <v>645417</v>
      </c>
      <c r="CF19" s="86">
        <f t="shared" si="5"/>
        <v>605305.57409999997</v>
      </c>
      <c r="CG19" s="86">
        <f t="shared" si="5"/>
        <v>624342</v>
      </c>
      <c r="CH19" s="86">
        <f t="shared" si="5"/>
        <v>698261.13130000001</v>
      </c>
      <c r="CI19" s="86">
        <f t="shared" si="5"/>
        <v>564419.32649999997</v>
      </c>
      <c r="CJ19" s="86">
        <f t="shared" si="5"/>
        <v>479827</v>
      </c>
      <c r="CK19" s="86">
        <f t="shared" si="5"/>
        <v>272032.65260000003</v>
      </c>
      <c r="CL19" s="86">
        <f t="shared" si="5"/>
        <v>317136.59999999998</v>
      </c>
      <c r="CM19" s="86">
        <f t="shared" si="5"/>
        <v>452133.5477</v>
      </c>
      <c r="CN19" s="86">
        <f t="shared" si="5"/>
        <v>586101.68830000004</v>
      </c>
      <c r="CO19" s="86">
        <f t="shared" si="5"/>
        <v>674849.38190000004</v>
      </c>
      <c r="CP19" s="86">
        <f t="shared" si="5"/>
        <v>607162.64</v>
      </c>
      <c r="CQ19" s="86">
        <f t="shared" si="5"/>
        <v>590436.26469999994</v>
      </c>
      <c r="CR19" s="86">
        <f t="shared" si="5"/>
        <v>588396.96730000002</v>
      </c>
      <c r="CS19" s="86">
        <f t="shared" si="5"/>
        <v>581133.74369999999</v>
      </c>
      <c r="CT19" s="86">
        <f t="shared" si="5"/>
        <v>523851.48379999999</v>
      </c>
      <c r="CU19" s="86">
        <f t="shared" si="5"/>
        <v>460347.28899999999</v>
      </c>
      <c r="CV19" s="86">
        <f t="shared" si="5"/>
        <v>456044.21720000001</v>
      </c>
      <c r="CW19" s="86">
        <f t="shared" si="5"/>
        <v>452348.63079999998</v>
      </c>
      <c r="CX19" s="86">
        <f t="shared" si="5"/>
        <v>516632.51740000001</v>
      </c>
      <c r="CY19" s="86">
        <f t="shared" si="5"/>
        <v>400194.01170000003</v>
      </c>
      <c r="CZ19" s="86">
        <f t="shared" si="5"/>
        <v>335921.40460000001</v>
      </c>
      <c r="DA19" s="86">
        <f t="shared" si="5"/>
        <v>617097.92119999998</v>
      </c>
      <c r="DB19" s="86">
        <f t="shared" si="5"/>
        <v>561121.21189999999</v>
      </c>
      <c r="DC19" s="86">
        <f t="shared" si="5"/>
        <v>623381.9852</v>
      </c>
      <c r="DD19" s="86">
        <f t="shared" si="5"/>
        <v>576928.43709999998</v>
      </c>
      <c r="DE19" s="86">
        <f t="shared" si="5"/>
        <v>583194.1727</v>
      </c>
      <c r="DF19" s="86">
        <f t="shared" si="5"/>
        <v>644564.98939999996</v>
      </c>
      <c r="DG19" s="86">
        <f t="shared" si="5"/>
        <v>557418.35</v>
      </c>
      <c r="DH19" s="86">
        <f t="shared" si="5"/>
        <v>432693.58630000002</v>
      </c>
      <c r="DI19" s="86">
        <f t="shared" si="5"/>
        <v>489649.16470000002</v>
      </c>
      <c r="DJ19" s="86">
        <f t="shared" si="5"/>
        <v>427689.25569999998</v>
      </c>
      <c r="DK19" s="86">
        <f t="shared" ref="DK19:DR19" si="6">SUM(DK9:DK18)</f>
        <v>601973.55720000004</v>
      </c>
      <c r="DL19" s="86">
        <f t="shared" si="6"/>
        <v>709513</v>
      </c>
      <c r="DM19" s="86">
        <f t="shared" si="6"/>
        <v>655854.277</v>
      </c>
      <c r="DN19" s="86">
        <f t="shared" si="6"/>
        <v>652478.22589999996</v>
      </c>
      <c r="DO19" s="86">
        <f t="shared" si="6"/>
        <v>641317.22519999999</v>
      </c>
      <c r="DP19" s="86">
        <f t="shared" si="6"/>
        <v>547755.59100000001</v>
      </c>
      <c r="DQ19" s="86">
        <f t="shared" si="6"/>
        <v>576877</v>
      </c>
      <c r="DR19" s="86">
        <f t="shared" si="6"/>
        <v>506619.8333</v>
      </c>
      <c r="DS19" s="86">
        <f t="shared" ref="DS19:ET19" si="7">SUM(DS9:DS18)</f>
        <v>425981.18369999999</v>
      </c>
      <c r="DT19" s="86">
        <f t="shared" si="7"/>
        <v>348438</v>
      </c>
      <c r="DU19" s="86">
        <f t="shared" si="7"/>
        <v>378676.21270000003</v>
      </c>
      <c r="DV19" s="86">
        <f t="shared" si="7"/>
        <v>412031.43979999999</v>
      </c>
      <c r="DW19" s="86">
        <f t="shared" si="7"/>
        <v>502012.18719999999</v>
      </c>
      <c r="DX19" s="86">
        <f t="shared" si="7"/>
        <v>564593.89610000001</v>
      </c>
      <c r="DY19" s="86">
        <f t="shared" si="7"/>
        <v>587844.8774</v>
      </c>
      <c r="DZ19" s="86">
        <f t="shared" si="7"/>
        <v>616961.2524</v>
      </c>
      <c r="EA19" s="86">
        <f t="shared" si="7"/>
        <v>574210.29209999996</v>
      </c>
      <c r="EB19" s="86">
        <f t="shared" si="7"/>
        <v>583289.84519999998</v>
      </c>
      <c r="EC19" s="86">
        <f t="shared" si="7"/>
        <v>640302</v>
      </c>
      <c r="ED19" s="86">
        <f t="shared" si="7"/>
        <v>624566.07979999995</v>
      </c>
      <c r="EE19" s="86">
        <f t="shared" si="7"/>
        <v>630229</v>
      </c>
      <c r="EF19" s="86">
        <f t="shared" si="7"/>
        <v>540129.42090000003</v>
      </c>
      <c r="EG19" s="86">
        <f t="shared" si="7"/>
        <v>505950</v>
      </c>
      <c r="EH19" s="86">
        <f t="shared" si="7"/>
        <v>555249.0405</v>
      </c>
      <c r="EI19" s="86">
        <f t="shared" si="7"/>
        <v>515269.77</v>
      </c>
      <c r="EJ19" s="86">
        <f t="shared" si="7"/>
        <v>705084</v>
      </c>
      <c r="EK19" s="86">
        <f t="shared" si="7"/>
        <v>629098.7389</v>
      </c>
      <c r="EL19" s="86">
        <f t="shared" si="7"/>
        <v>619065.75230000005</v>
      </c>
      <c r="EM19" s="86">
        <v>606708.77529999998</v>
      </c>
      <c r="EN19" s="86">
        <f t="shared" si="7"/>
        <v>626406.8709000001</v>
      </c>
      <c r="EO19" s="86">
        <f t="shared" si="7"/>
        <v>614336.75320000004</v>
      </c>
      <c r="EP19" s="86">
        <f t="shared" si="7"/>
        <v>633191</v>
      </c>
      <c r="EQ19" s="86">
        <f t="shared" si="7"/>
        <v>605026.97880000004</v>
      </c>
      <c r="ER19" s="86">
        <f t="shared" si="7"/>
        <v>577896.39639999997</v>
      </c>
      <c r="ES19" s="86">
        <f t="shared" si="7"/>
        <v>683176.7392999999</v>
      </c>
      <c r="ET19" s="86">
        <f t="shared" si="7"/>
        <v>739549.83940000006</v>
      </c>
      <c r="EU19" s="86">
        <f t="shared" ref="EU19:FB19" si="8">SUM(EU9:EU18)</f>
        <v>716196.9791</v>
      </c>
      <c r="EV19" s="86">
        <f t="shared" si="8"/>
        <v>733771.26089999999</v>
      </c>
      <c r="EW19" s="86">
        <f t="shared" si="8"/>
        <v>717919</v>
      </c>
      <c r="EX19" s="86">
        <f t="shared" si="8"/>
        <v>719207</v>
      </c>
      <c r="EY19" s="86">
        <f t="shared" si="8"/>
        <v>708915</v>
      </c>
      <c r="EZ19" s="86">
        <f t="shared" si="8"/>
        <v>631154</v>
      </c>
      <c r="FA19" s="86">
        <f t="shared" si="8"/>
        <v>547574.35490000003</v>
      </c>
      <c r="FB19" s="86">
        <f t="shared" si="8"/>
        <v>497964.11199999996</v>
      </c>
      <c r="FC19" s="86">
        <f t="shared" ref="FC19:GE19" si="9">SUM(FC9:FC18)</f>
        <v>555899.11860000005</v>
      </c>
      <c r="FD19" s="86">
        <f t="shared" si="9"/>
        <v>491998.45999999996</v>
      </c>
      <c r="FE19" s="86">
        <f t="shared" si="9"/>
        <v>535424.96</v>
      </c>
      <c r="FF19" s="86">
        <f t="shared" si="9"/>
        <v>709402.66</v>
      </c>
      <c r="FG19" s="86">
        <f t="shared" si="9"/>
        <v>761843.35279999999</v>
      </c>
      <c r="FH19" s="86">
        <f t="shared" si="9"/>
        <v>914481.2919999999</v>
      </c>
      <c r="FI19" s="86">
        <f t="shared" si="9"/>
        <v>954222</v>
      </c>
      <c r="FJ19" s="86">
        <f t="shared" si="9"/>
        <v>833932.49620000005</v>
      </c>
      <c r="FK19" s="86">
        <f t="shared" si="9"/>
        <v>709516.28579999995</v>
      </c>
      <c r="FL19" s="86">
        <f t="shared" si="9"/>
        <v>639682.43999999994</v>
      </c>
      <c r="FM19" s="86">
        <f t="shared" si="9"/>
        <v>708074.19940000004</v>
      </c>
      <c r="FN19" s="86">
        <f t="shared" si="9"/>
        <v>652157.21629999997</v>
      </c>
      <c r="FO19" s="86">
        <f t="shared" si="9"/>
        <v>403678.91570000001</v>
      </c>
      <c r="FP19" s="86">
        <f t="shared" si="9"/>
        <v>616874.55000000005</v>
      </c>
      <c r="FQ19" s="86">
        <f t="shared" si="9"/>
        <v>735789.98</v>
      </c>
      <c r="FR19" s="86">
        <f t="shared" si="9"/>
        <v>644072.76</v>
      </c>
      <c r="FS19" s="86">
        <f t="shared" si="9"/>
        <v>777698.75</v>
      </c>
      <c r="FT19" s="86">
        <f t="shared" si="9"/>
        <v>753828.31</v>
      </c>
      <c r="FU19" s="86">
        <f t="shared" si="9"/>
        <v>652247.19000000006</v>
      </c>
      <c r="FV19" s="86">
        <f t="shared" si="9"/>
        <v>716762.86</v>
      </c>
      <c r="FW19" s="86">
        <f t="shared" si="9"/>
        <v>685355.63</v>
      </c>
      <c r="FX19" s="86">
        <f t="shared" si="9"/>
        <v>740919</v>
      </c>
      <c r="FY19" s="86">
        <f t="shared" si="9"/>
        <v>754581.22</v>
      </c>
      <c r="FZ19" s="86">
        <f t="shared" si="9"/>
        <v>725595.87</v>
      </c>
      <c r="GA19" s="86">
        <f t="shared" si="9"/>
        <v>887287.19</v>
      </c>
      <c r="GB19" s="86">
        <f t="shared" si="9"/>
        <v>881731.86</v>
      </c>
      <c r="GC19" s="86">
        <f t="shared" si="9"/>
        <v>783887.42999999993</v>
      </c>
      <c r="GD19" s="86">
        <f t="shared" si="9"/>
        <v>792905</v>
      </c>
      <c r="GE19" s="86">
        <f t="shared" si="9"/>
        <v>1051170</v>
      </c>
      <c r="GF19" s="86">
        <f t="shared" ref="GF19:HC19" si="10">SUM(GF9:GF18)</f>
        <v>1138085</v>
      </c>
      <c r="GG19" s="86">
        <f t="shared" si="10"/>
        <v>969723</v>
      </c>
      <c r="GH19" s="86">
        <f t="shared" si="10"/>
        <v>1110370</v>
      </c>
      <c r="GI19" s="86">
        <f t="shared" si="10"/>
        <v>1104854</v>
      </c>
      <c r="GJ19" s="86">
        <f t="shared" si="10"/>
        <v>1147365</v>
      </c>
      <c r="GK19" s="86">
        <f t="shared" si="10"/>
        <v>1212964</v>
      </c>
      <c r="GL19" s="86">
        <f t="shared" si="10"/>
        <v>1011939</v>
      </c>
      <c r="GM19" s="86">
        <f>SUM(GM9:GM18)</f>
        <v>1160617</v>
      </c>
      <c r="GN19" s="86">
        <f>SUM(GN9:GN18)</f>
        <v>1109082.0983000002</v>
      </c>
      <c r="GO19" s="86">
        <f>SUM(GO9:GO18)</f>
        <v>1088910</v>
      </c>
      <c r="GP19" s="86">
        <f t="shared" si="10"/>
        <v>1180510</v>
      </c>
      <c r="GQ19" s="86">
        <f t="shared" si="10"/>
        <v>1118910</v>
      </c>
      <c r="GR19" s="86">
        <f t="shared" si="10"/>
        <v>1243644</v>
      </c>
      <c r="GS19" s="86">
        <f t="shared" si="10"/>
        <v>1246069.92</v>
      </c>
      <c r="GT19" s="86">
        <f t="shared" si="10"/>
        <v>1269391.6099999999</v>
      </c>
      <c r="GU19" s="86">
        <f t="shared" si="10"/>
        <v>1240611</v>
      </c>
      <c r="GV19" s="86">
        <f t="shared" si="10"/>
        <v>1178490</v>
      </c>
      <c r="GW19" s="86">
        <f t="shared" si="10"/>
        <v>1085902</v>
      </c>
      <c r="GX19" s="86">
        <f t="shared" si="10"/>
        <v>1023718.6685</v>
      </c>
      <c r="GY19" s="86">
        <f t="shared" si="10"/>
        <v>1165131.6546999998</v>
      </c>
      <c r="GZ19" s="86">
        <f t="shared" si="10"/>
        <v>1105783</v>
      </c>
      <c r="HA19" s="86">
        <f t="shared" si="10"/>
        <v>1148439</v>
      </c>
      <c r="HB19" s="86">
        <f t="shared" si="10"/>
        <v>1167535</v>
      </c>
      <c r="HC19" s="86">
        <f t="shared" si="10"/>
        <v>1251677</v>
      </c>
      <c r="HD19" s="86">
        <f t="shared" ref="HD19:HI19" si="11">SUM(HD9:HD18)</f>
        <v>1249449.3621999999</v>
      </c>
      <c r="HE19" s="86">
        <f t="shared" si="11"/>
        <v>1188921.0175999999</v>
      </c>
      <c r="HF19" s="86">
        <f t="shared" si="11"/>
        <v>1263165.9338</v>
      </c>
      <c r="HG19" s="86">
        <f t="shared" ref="HG19" si="12">SUM(HG9:HG18)</f>
        <v>1226634.4684000001</v>
      </c>
      <c r="HH19" s="86">
        <f t="shared" si="11"/>
        <v>1259040.3492000001</v>
      </c>
      <c r="HI19" s="86">
        <f t="shared" si="11"/>
        <v>1090333.7365000001</v>
      </c>
      <c r="HJ19" s="86">
        <f t="shared" si="0"/>
        <v>-168706.61269999994</v>
      </c>
      <c r="HK19" s="35">
        <f t="shared" si="1"/>
        <v>-13.399619226436776</v>
      </c>
      <c r="HL19" s="7"/>
      <c r="HM19" s="7"/>
      <c r="HN19" s="8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</row>
    <row r="20" spans="1:268" s="15" customFormat="1" ht="22.5" customHeight="1" thickTop="1" thickBot="1" x14ac:dyDescent="0.3">
      <c r="A20" s="7"/>
      <c r="B20" s="87" t="s">
        <v>45</v>
      </c>
      <c r="C20" s="88" t="s">
        <v>85</v>
      </c>
      <c r="D20" s="59" t="s">
        <v>67</v>
      </c>
      <c r="E20" s="60" t="s">
        <v>14</v>
      </c>
      <c r="F20" s="32">
        <v>17138</v>
      </c>
      <c r="G20" s="32">
        <v>17108</v>
      </c>
      <c r="H20" s="32">
        <v>16941</v>
      </c>
      <c r="I20" s="32">
        <v>16621</v>
      </c>
      <c r="J20" s="32">
        <v>16664</v>
      </c>
      <c r="K20" s="32">
        <v>16750</v>
      </c>
      <c r="L20" s="32">
        <v>544117</v>
      </c>
      <c r="M20" s="32">
        <v>563040</v>
      </c>
      <c r="N20" s="32"/>
      <c r="O20" s="32"/>
      <c r="P20" s="32"/>
      <c r="Q20" s="32"/>
      <c r="R20" s="32"/>
      <c r="S20" s="32"/>
      <c r="T20" s="32"/>
      <c r="U20" s="32">
        <v>315011</v>
      </c>
      <c r="V20" s="32">
        <v>566241</v>
      </c>
      <c r="W20" s="32">
        <v>546514</v>
      </c>
      <c r="X20" s="32">
        <v>452205</v>
      </c>
      <c r="Y20" s="32">
        <v>438118</v>
      </c>
      <c r="Z20" s="32">
        <v>408019</v>
      </c>
      <c r="AA20" s="32">
        <v>439770</v>
      </c>
      <c r="AB20" s="32">
        <v>419448</v>
      </c>
      <c r="AC20" s="32">
        <v>250466</v>
      </c>
      <c r="AD20" s="32">
        <v>201231</v>
      </c>
      <c r="AE20" s="32">
        <v>112027</v>
      </c>
      <c r="AF20" s="32">
        <v>220475</v>
      </c>
      <c r="AG20" s="32">
        <v>241208</v>
      </c>
      <c r="AH20" s="32">
        <v>248934</v>
      </c>
      <c r="AI20" s="32">
        <v>240588</v>
      </c>
      <c r="AJ20" s="32">
        <v>384369</v>
      </c>
      <c r="AK20" s="32">
        <v>410565</v>
      </c>
      <c r="AL20" s="32">
        <v>401825</v>
      </c>
      <c r="AM20" s="32">
        <v>412201</v>
      </c>
      <c r="AN20" s="30">
        <v>247755</v>
      </c>
      <c r="AO20" s="30">
        <v>223228</v>
      </c>
      <c r="AP20" s="30">
        <v>259450</v>
      </c>
      <c r="AQ20" s="30">
        <v>158887</v>
      </c>
      <c r="AR20" s="30">
        <v>160911</v>
      </c>
      <c r="AS20" s="30">
        <v>150914</v>
      </c>
      <c r="AT20" s="30">
        <v>161643</v>
      </c>
      <c r="AU20" s="30">
        <v>241925</v>
      </c>
      <c r="AV20" s="30">
        <v>296561</v>
      </c>
      <c r="AW20" s="30">
        <v>417842</v>
      </c>
      <c r="AX20" s="30">
        <v>449604</v>
      </c>
      <c r="AY20" s="30">
        <v>288417</v>
      </c>
      <c r="AZ20" s="30">
        <v>93683</v>
      </c>
      <c r="BA20" s="30">
        <v>106174</v>
      </c>
      <c r="BB20" s="30">
        <v>96206</v>
      </c>
      <c r="BC20" s="30">
        <v>84056</v>
      </c>
      <c r="BD20" s="30">
        <v>156740</v>
      </c>
      <c r="BE20" s="30">
        <v>73280</v>
      </c>
      <c r="BF20" s="30">
        <v>103723</v>
      </c>
      <c r="BG20" s="30">
        <v>250716</v>
      </c>
      <c r="BH20" s="30">
        <v>473583</v>
      </c>
      <c r="BI20" s="30">
        <v>564809</v>
      </c>
      <c r="BJ20" s="30">
        <v>526788</v>
      </c>
      <c r="BK20" s="30">
        <v>499475</v>
      </c>
      <c r="BL20" s="30">
        <v>502796</v>
      </c>
      <c r="BM20" s="30">
        <v>140861</v>
      </c>
      <c r="BN20" s="30">
        <v>331703</v>
      </c>
      <c r="BO20" s="30">
        <v>206856</v>
      </c>
      <c r="BP20" s="30">
        <v>548966</v>
      </c>
      <c r="BQ20" s="30">
        <v>486935</v>
      </c>
      <c r="BR20" s="30">
        <v>556348</v>
      </c>
      <c r="BS20" s="30">
        <v>549258</v>
      </c>
      <c r="BT20" s="30">
        <v>510907</v>
      </c>
      <c r="BU20" s="30">
        <v>377326</v>
      </c>
      <c r="BV20" s="30">
        <v>9466</v>
      </c>
      <c r="BW20" s="30">
        <v>106818</v>
      </c>
      <c r="BX20" s="30">
        <v>2184</v>
      </c>
      <c r="BY20" s="30"/>
      <c r="BZ20" s="30"/>
      <c r="CA20" s="30"/>
      <c r="CB20" s="30">
        <v>286998</v>
      </c>
      <c r="CC20" s="30">
        <v>420307</v>
      </c>
      <c r="CD20" s="30">
        <v>483706</v>
      </c>
      <c r="CE20" s="30">
        <v>531928</v>
      </c>
      <c r="CF20" s="30">
        <v>523080</v>
      </c>
      <c r="CG20" s="30">
        <v>458239</v>
      </c>
      <c r="CH20" s="30">
        <v>465453</v>
      </c>
      <c r="CI20" s="30">
        <v>329050</v>
      </c>
      <c r="CJ20" s="30">
        <v>296974</v>
      </c>
      <c r="CK20" s="30">
        <v>215142.48190000001</v>
      </c>
      <c r="CL20" s="30">
        <v>178237.01430000001</v>
      </c>
      <c r="CM20" s="30">
        <v>290091.87609999999</v>
      </c>
      <c r="CN20" s="30">
        <v>557464.34279999998</v>
      </c>
      <c r="CO20" s="30">
        <v>574899.73569999996</v>
      </c>
      <c r="CP20" s="30">
        <v>589001.41680000001</v>
      </c>
      <c r="CQ20" s="30">
        <v>576655.87620000006</v>
      </c>
      <c r="CR20" s="30">
        <v>570513.49100000004</v>
      </c>
      <c r="CS20" s="30">
        <v>526425.99239999999</v>
      </c>
      <c r="CT20" s="30">
        <v>456980.913</v>
      </c>
      <c r="CU20" s="30">
        <v>322752.11719999998</v>
      </c>
      <c r="CV20" s="30">
        <v>346664.91950000002</v>
      </c>
      <c r="CW20" s="30">
        <v>361272.23820000002</v>
      </c>
      <c r="CX20" s="30">
        <v>370360.71429999999</v>
      </c>
      <c r="CY20" s="30">
        <v>224971.85190000001</v>
      </c>
      <c r="CZ20" s="30">
        <v>219266.728</v>
      </c>
      <c r="DA20" s="30">
        <v>509632.65710000001</v>
      </c>
      <c r="DB20" s="30">
        <v>583097.44649999996</v>
      </c>
      <c r="DC20" s="30">
        <v>541516.89480000001</v>
      </c>
      <c r="DD20" s="30">
        <v>531574.62730000005</v>
      </c>
      <c r="DE20" s="30">
        <v>418442.75770000002</v>
      </c>
      <c r="DF20" s="30">
        <v>479380.14850000001</v>
      </c>
      <c r="DG20" s="30">
        <v>400880.43440000003</v>
      </c>
      <c r="DH20" s="30">
        <v>326409.34710000001</v>
      </c>
      <c r="DI20" s="30">
        <v>348315.95159999997</v>
      </c>
      <c r="DJ20" s="30">
        <v>323074.90909999999</v>
      </c>
      <c r="DK20" s="30">
        <v>484288.32209999999</v>
      </c>
      <c r="DL20" s="30">
        <v>489718.14260000002</v>
      </c>
      <c r="DM20" s="30">
        <v>511811.26370000001</v>
      </c>
      <c r="DN20" s="30">
        <v>517801.39449999999</v>
      </c>
      <c r="DO20" s="30">
        <v>583693.09140000003</v>
      </c>
      <c r="DP20" s="30">
        <v>421555.8</v>
      </c>
      <c r="DQ20" s="30">
        <v>368141</v>
      </c>
      <c r="DR20" s="30">
        <v>383752</v>
      </c>
      <c r="DS20" s="30">
        <v>230309</v>
      </c>
      <c r="DT20" s="30">
        <v>154326</v>
      </c>
      <c r="DU20" s="30">
        <f>5147.2581*31</f>
        <v>159565.00109999999</v>
      </c>
      <c r="DV20" s="30">
        <v>253710</v>
      </c>
      <c r="DW20" s="30">
        <v>280630</v>
      </c>
      <c r="DX20" s="30">
        <v>367971</v>
      </c>
      <c r="DY20" s="30">
        <v>427042</v>
      </c>
      <c r="DZ20" s="30">
        <v>528004</v>
      </c>
      <c r="EA20" s="30">
        <v>480359</v>
      </c>
      <c r="EB20" s="30">
        <v>419445</v>
      </c>
      <c r="EC20" s="30">
        <v>408519</v>
      </c>
      <c r="ED20" s="30">
        <v>305286</v>
      </c>
      <c r="EE20" s="30">
        <v>356420</v>
      </c>
      <c r="EF20" s="30">
        <v>260081</v>
      </c>
      <c r="EG20" s="30">
        <v>322893</v>
      </c>
      <c r="EH20" s="30">
        <v>276738</v>
      </c>
      <c r="EI20" s="30">
        <v>239245</v>
      </c>
      <c r="EJ20" s="30">
        <v>305366</v>
      </c>
      <c r="EK20" s="30">
        <v>355501</v>
      </c>
      <c r="EL20" s="30">
        <v>371948</v>
      </c>
      <c r="EM20" s="30">
        <v>379742</v>
      </c>
      <c r="EN20" s="30">
        <v>390395</v>
      </c>
      <c r="EO20" s="30">
        <v>471350</v>
      </c>
      <c r="EP20" s="30">
        <v>396792</v>
      </c>
      <c r="EQ20" s="30">
        <v>296376</v>
      </c>
      <c r="ER20" s="30">
        <v>311108</v>
      </c>
      <c r="ES20" s="30">
        <v>388055</v>
      </c>
      <c r="ET20" s="30">
        <v>307439</v>
      </c>
      <c r="EU20" s="30">
        <v>359528</v>
      </c>
      <c r="EV20" s="30">
        <v>372222.09820000001</v>
      </c>
      <c r="EW20" s="30">
        <v>375714</v>
      </c>
      <c r="EX20" s="30">
        <v>297875</v>
      </c>
      <c r="EY20" s="30">
        <v>264752</v>
      </c>
      <c r="EZ20" s="30">
        <v>218494</v>
      </c>
      <c r="FA20" s="30">
        <v>239550.07029999999</v>
      </c>
      <c r="FB20" s="30">
        <v>250816.20800000001</v>
      </c>
      <c r="FC20" s="30">
        <v>240552.7671</v>
      </c>
      <c r="FD20" s="30">
        <v>235220.91</v>
      </c>
      <c r="FE20" s="30">
        <v>195900.76</v>
      </c>
      <c r="FF20" s="30">
        <v>307592.94</v>
      </c>
      <c r="FG20" s="30">
        <v>393458.23239999998</v>
      </c>
      <c r="FH20" s="30">
        <v>337905.70299999998</v>
      </c>
      <c r="FI20" s="30">
        <v>365745</v>
      </c>
      <c r="FJ20" s="30">
        <v>275969.84340000001</v>
      </c>
      <c r="FK20" s="30">
        <v>115944.7876</v>
      </c>
      <c r="FL20" s="30">
        <v>85212.53</v>
      </c>
      <c r="FM20" s="30">
        <v>64666.030400000003</v>
      </c>
      <c r="FN20" s="30">
        <v>120567.52099999999</v>
      </c>
      <c r="FO20" s="30">
        <v>38852.0694</v>
      </c>
      <c r="FP20" s="30">
        <v>19491.259999999998</v>
      </c>
      <c r="FQ20" s="30">
        <v>25800.85</v>
      </c>
      <c r="FR20" s="30">
        <v>81589.77</v>
      </c>
      <c r="FS20" s="30">
        <v>188685.2</v>
      </c>
      <c r="FT20" s="30">
        <v>186923.43</v>
      </c>
      <c r="FU20" s="30">
        <v>129807.87</v>
      </c>
      <c r="FV20" s="30">
        <v>113406.79</v>
      </c>
      <c r="FW20" s="30">
        <v>193698.59</v>
      </c>
      <c r="FX20" s="30">
        <v>141941</v>
      </c>
      <c r="FY20" s="30">
        <v>231205.98</v>
      </c>
      <c r="FZ20" s="30">
        <v>109540.63</v>
      </c>
      <c r="GA20" s="30">
        <v>162975.25</v>
      </c>
      <c r="GB20" s="30">
        <v>123131.03</v>
      </c>
      <c r="GC20" s="30">
        <v>102347.27</v>
      </c>
      <c r="GD20" s="30">
        <v>82175</v>
      </c>
      <c r="GE20" s="30">
        <v>251698</v>
      </c>
      <c r="GF20" s="30">
        <v>250389</v>
      </c>
      <c r="GG20" s="30">
        <v>210352</v>
      </c>
      <c r="GH20" s="30">
        <v>198653</v>
      </c>
      <c r="GI20" s="30">
        <v>196668</v>
      </c>
      <c r="GJ20" s="30">
        <v>172640</v>
      </c>
      <c r="GK20" s="30">
        <v>173846</v>
      </c>
      <c r="GL20" s="30">
        <v>128137</v>
      </c>
      <c r="GM20" s="30">
        <v>164560</v>
      </c>
      <c r="GN20" s="30">
        <v>153771.12650000001</v>
      </c>
      <c r="GO20" s="30">
        <v>218797</v>
      </c>
      <c r="GP20" s="30">
        <v>226502</v>
      </c>
      <c r="GQ20" s="30">
        <v>188955</v>
      </c>
      <c r="GR20" s="30">
        <v>245967</v>
      </c>
      <c r="GS20" s="30">
        <v>191923.86</v>
      </c>
      <c r="GT20" s="30">
        <v>182335.82</v>
      </c>
      <c r="GU20" s="30">
        <v>183917</v>
      </c>
      <c r="GV20" s="30">
        <v>222437</v>
      </c>
      <c r="GW20" s="30">
        <v>231986</v>
      </c>
      <c r="GX20" s="30">
        <v>205258.9057</v>
      </c>
      <c r="GY20" s="30">
        <v>222752.37090000001</v>
      </c>
      <c r="GZ20" s="30">
        <v>218817</v>
      </c>
      <c r="HA20" s="30">
        <v>200956</v>
      </c>
      <c r="HB20" s="30">
        <v>242712</v>
      </c>
      <c r="HC20" s="30">
        <v>261067</v>
      </c>
      <c r="HD20" s="30">
        <v>245336.95019999999</v>
      </c>
      <c r="HE20" s="30">
        <v>243857.84779999999</v>
      </c>
      <c r="HF20" s="30">
        <v>261952.5252</v>
      </c>
      <c r="HG20" s="30">
        <v>237567.96109999999</v>
      </c>
      <c r="HH20" s="30">
        <v>232083.90090000001</v>
      </c>
      <c r="HI20" s="30">
        <v>184409.413</v>
      </c>
      <c r="HJ20" s="30">
        <f t="shared" si="0"/>
        <v>-47674.487900000007</v>
      </c>
      <c r="HK20" s="31">
        <f t="shared" si="1"/>
        <v>-20.541919415833124</v>
      </c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</row>
    <row r="21" spans="1:268" s="15" customFormat="1" ht="21.75" customHeight="1" thickTop="1" thickBot="1" x14ac:dyDescent="0.3">
      <c r="A21" s="7"/>
      <c r="C21" s="89"/>
      <c r="D21" s="90" t="s">
        <v>76</v>
      </c>
      <c r="E21" s="90"/>
      <c r="F21" s="91">
        <f>SUM(F20:F20)</f>
        <v>17138</v>
      </c>
      <c r="G21" s="91">
        <f t="shared" ref="G21:M21" si="13">+G20</f>
        <v>17108</v>
      </c>
      <c r="H21" s="91">
        <f t="shared" si="13"/>
        <v>16941</v>
      </c>
      <c r="I21" s="91">
        <f t="shared" si="13"/>
        <v>16621</v>
      </c>
      <c r="J21" s="91">
        <f t="shared" si="13"/>
        <v>16664</v>
      </c>
      <c r="K21" s="91">
        <f t="shared" si="13"/>
        <v>16750</v>
      </c>
      <c r="L21" s="91">
        <f t="shared" si="13"/>
        <v>544117</v>
      </c>
      <c r="M21" s="91">
        <f t="shared" si="13"/>
        <v>563040</v>
      </c>
      <c r="N21" s="91"/>
      <c r="O21" s="91"/>
      <c r="P21" s="91"/>
      <c r="Q21" s="91"/>
      <c r="R21" s="91"/>
      <c r="S21" s="91"/>
      <c r="T21" s="91"/>
      <c r="U21" s="91">
        <f>+U20</f>
        <v>315011</v>
      </c>
      <c r="V21" s="91">
        <f t="shared" ref="V21:AL21" si="14">SUM(V20)</f>
        <v>566241</v>
      </c>
      <c r="W21" s="91">
        <f t="shared" si="14"/>
        <v>546514</v>
      </c>
      <c r="X21" s="91">
        <f t="shared" si="14"/>
        <v>452205</v>
      </c>
      <c r="Y21" s="91">
        <f t="shared" si="14"/>
        <v>438118</v>
      </c>
      <c r="Z21" s="91">
        <f t="shared" si="14"/>
        <v>408019</v>
      </c>
      <c r="AA21" s="91">
        <f t="shared" si="14"/>
        <v>439770</v>
      </c>
      <c r="AB21" s="91">
        <f t="shared" si="14"/>
        <v>419448</v>
      </c>
      <c r="AC21" s="91">
        <f t="shared" si="14"/>
        <v>250466</v>
      </c>
      <c r="AD21" s="91">
        <f t="shared" si="14"/>
        <v>201231</v>
      </c>
      <c r="AE21" s="91">
        <f t="shared" si="14"/>
        <v>112027</v>
      </c>
      <c r="AF21" s="91">
        <f t="shared" si="14"/>
        <v>220475</v>
      </c>
      <c r="AG21" s="91">
        <f t="shared" si="14"/>
        <v>241208</v>
      </c>
      <c r="AH21" s="91">
        <f t="shared" si="14"/>
        <v>248934</v>
      </c>
      <c r="AI21" s="91">
        <f t="shared" si="14"/>
        <v>240588</v>
      </c>
      <c r="AJ21" s="91">
        <f t="shared" si="14"/>
        <v>384369</v>
      </c>
      <c r="AK21" s="91">
        <f t="shared" si="14"/>
        <v>410565</v>
      </c>
      <c r="AL21" s="91">
        <f t="shared" si="14"/>
        <v>401825</v>
      </c>
      <c r="AM21" s="91">
        <f t="shared" ref="AM21:AX21" si="15">+AM20</f>
        <v>412201</v>
      </c>
      <c r="AN21" s="92">
        <f t="shared" si="15"/>
        <v>247755</v>
      </c>
      <c r="AO21" s="92">
        <f t="shared" si="15"/>
        <v>223228</v>
      </c>
      <c r="AP21" s="92">
        <f t="shared" si="15"/>
        <v>259450</v>
      </c>
      <c r="AQ21" s="92">
        <f t="shared" si="15"/>
        <v>158887</v>
      </c>
      <c r="AR21" s="92">
        <f t="shared" si="15"/>
        <v>160911</v>
      </c>
      <c r="AS21" s="92">
        <f t="shared" si="15"/>
        <v>150914</v>
      </c>
      <c r="AT21" s="92">
        <f t="shared" si="15"/>
        <v>161643</v>
      </c>
      <c r="AU21" s="92">
        <f t="shared" si="15"/>
        <v>241925</v>
      </c>
      <c r="AV21" s="92">
        <f t="shared" si="15"/>
        <v>296561</v>
      </c>
      <c r="AW21" s="92">
        <f t="shared" si="15"/>
        <v>417842</v>
      </c>
      <c r="AX21" s="92">
        <f t="shared" si="15"/>
        <v>449604</v>
      </c>
      <c r="AY21" s="92">
        <f>SUM(AY20)</f>
        <v>288417</v>
      </c>
      <c r="AZ21" s="92">
        <f>+AZ20</f>
        <v>93683</v>
      </c>
      <c r="BA21" s="92">
        <v>106174</v>
      </c>
      <c r="BB21" s="92">
        <f t="shared" ref="BB21:BX21" si="16">SUM(BB20)</f>
        <v>96206</v>
      </c>
      <c r="BC21" s="92">
        <f t="shared" si="16"/>
        <v>84056</v>
      </c>
      <c r="BD21" s="92">
        <f t="shared" si="16"/>
        <v>156740</v>
      </c>
      <c r="BE21" s="92">
        <f t="shared" si="16"/>
        <v>73280</v>
      </c>
      <c r="BF21" s="92">
        <f t="shared" si="16"/>
        <v>103723</v>
      </c>
      <c r="BG21" s="92">
        <f t="shared" si="16"/>
        <v>250716</v>
      </c>
      <c r="BH21" s="92">
        <f t="shared" si="16"/>
        <v>473583</v>
      </c>
      <c r="BI21" s="92">
        <f t="shared" si="16"/>
        <v>564809</v>
      </c>
      <c r="BJ21" s="92">
        <f t="shared" si="16"/>
        <v>526788</v>
      </c>
      <c r="BK21" s="92">
        <f t="shared" si="16"/>
        <v>499475</v>
      </c>
      <c r="BL21" s="92">
        <f t="shared" si="16"/>
        <v>502796</v>
      </c>
      <c r="BM21" s="92">
        <f t="shared" si="16"/>
        <v>140861</v>
      </c>
      <c r="BN21" s="92">
        <f t="shared" si="16"/>
        <v>331703</v>
      </c>
      <c r="BO21" s="92">
        <f t="shared" si="16"/>
        <v>206856</v>
      </c>
      <c r="BP21" s="92">
        <f t="shared" si="16"/>
        <v>548966</v>
      </c>
      <c r="BQ21" s="92">
        <f t="shared" si="16"/>
        <v>486935</v>
      </c>
      <c r="BR21" s="92">
        <f t="shared" si="16"/>
        <v>556348</v>
      </c>
      <c r="BS21" s="92">
        <f t="shared" si="16"/>
        <v>549258</v>
      </c>
      <c r="BT21" s="92">
        <f t="shared" si="16"/>
        <v>510907</v>
      </c>
      <c r="BU21" s="92">
        <f t="shared" si="16"/>
        <v>377326</v>
      </c>
      <c r="BV21" s="92">
        <f t="shared" si="16"/>
        <v>9466</v>
      </c>
      <c r="BW21" s="92">
        <f t="shared" si="16"/>
        <v>106818</v>
      </c>
      <c r="BX21" s="92">
        <f t="shared" si="16"/>
        <v>2184</v>
      </c>
      <c r="BY21" s="92"/>
      <c r="BZ21" s="92"/>
      <c r="CA21" s="92"/>
      <c r="CB21" s="92">
        <v>286998</v>
      </c>
      <c r="CC21" s="92">
        <v>420307</v>
      </c>
      <c r="CD21" s="92">
        <v>483706</v>
      </c>
      <c r="CE21" s="92">
        <f t="shared" ref="CE21:DR21" si="17">+CE20</f>
        <v>531928</v>
      </c>
      <c r="CF21" s="92">
        <f t="shared" si="17"/>
        <v>523080</v>
      </c>
      <c r="CG21" s="92">
        <f t="shared" si="17"/>
        <v>458239</v>
      </c>
      <c r="CH21" s="92">
        <f t="shared" si="17"/>
        <v>465453</v>
      </c>
      <c r="CI21" s="92">
        <f t="shared" si="17"/>
        <v>329050</v>
      </c>
      <c r="CJ21" s="92">
        <f t="shared" si="17"/>
        <v>296974</v>
      </c>
      <c r="CK21" s="92">
        <f t="shared" si="17"/>
        <v>215142.48190000001</v>
      </c>
      <c r="CL21" s="92">
        <f t="shared" si="17"/>
        <v>178237.01430000001</v>
      </c>
      <c r="CM21" s="92">
        <f t="shared" si="17"/>
        <v>290091.87609999999</v>
      </c>
      <c r="CN21" s="92">
        <f t="shared" si="17"/>
        <v>557464.34279999998</v>
      </c>
      <c r="CO21" s="92">
        <f t="shared" si="17"/>
        <v>574899.73569999996</v>
      </c>
      <c r="CP21" s="92">
        <f t="shared" si="17"/>
        <v>589001.41680000001</v>
      </c>
      <c r="CQ21" s="92">
        <f t="shared" si="17"/>
        <v>576655.87620000006</v>
      </c>
      <c r="CR21" s="92">
        <f t="shared" si="17"/>
        <v>570513.49100000004</v>
      </c>
      <c r="CS21" s="92">
        <f t="shared" si="17"/>
        <v>526425.99239999999</v>
      </c>
      <c r="CT21" s="92">
        <f t="shared" si="17"/>
        <v>456980.913</v>
      </c>
      <c r="CU21" s="92">
        <f t="shared" si="17"/>
        <v>322752.11719999998</v>
      </c>
      <c r="CV21" s="92">
        <f t="shared" si="17"/>
        <v>346664.91950000002</v>
      </c>
      <c r="CW21" s="92">
        <f t="shared" si="17"/>
        <v>361272.23820000002</v>
      </c>
      <c r="CX21" s="92">
        <f t="shared" si="17"/>
        <v>370360.71429999999</v>
      </c>
      <c r="CY21" s="92">
        <f t="shared" si="17"/>
        <v>224971.85190000001</v>
      </c>
      <c r="CZ21" s="92">
        <f t="shared" si="17"/>
        <v>219266.728</v>
      </c>
      <c r="DA21" s="92">
        <f t="shared" si="17"/>
        <v>509632.65710000001</v>
      </c>
      <c r="DB21" s="92">
        <f t="shared" si="17"/>
        <v>583097.44649999996</v>
      </c>
      <c r="DC21" s="92">
        <f t="shared" si="17"/>
        <v>541516.89480000001</v>
      </c>
      <c r="DD21" s="92">
        <f t="shared" si="17"/>
        <v>531574.62730000005</v>
      </c>
      <c r="DE21" s="92">
        <f t="shared" si="17"/>
        <v>418442.75770000002</v>
      </c>
      <c r="DF21" s="92">
        <f t="shared" si="17"/>
        <v>479380.14850000001</v>
      </c>
      <c r="DG21" s="92">
        <f t="shared" si="17"/>
        <v>400880.43440000003</v>
      </c>
      <c r="DH21" s="92">
        <f t="shared" si="17"/>
        <v>326409.34710000001</v>
      </c>
      <c r="DI21" s="92">
        <f t="shared" si="17"/>
        <v>348315.95159999997</v>
      </c>
      <c r="DJ21" s="92">
        <f t="shared" si="17"/>
        <v>323074.90909999999</v>
      </c>
      <c r="DK21" s="92">
        <f t="shared" si="17"/>
        <v>484288.32209999999</v>
      </c>
      <c r="DL21" s="92">
        <f t="shared" si="17"/>
        <v>489718.14260000002</v>
      </c>
      <c r="DM21" s="92">
        <f t="shared" si="17"/>
        <v>511811.26370000001</v>
      </c>
      <c r="DN21" s="92">
        <f t="shared" si="17"/>
        <v>517801.39449999999</v>
      </c>
      <c r="DO21" s="92">
        <f t="shared" si="17"/>
        <v>583693.09140000003</v>
      </c>
      <c r="DP21" s="92">
        <f t="shared" si="17"/>
        <v>421555.8</v>
      </c>
      <c r="DQ21" s="92">
        <f t="shared" si="17"/>
        <v>368141</v>
      </c>
      <c r="DR21" s="92">
        <f t="shared" si="17"/>
        <v>383752</v>
      </c>
      <c r="DS21" s="92">
        <f t="shared" ref="DS21:EH21" si="18">+DS20</f>
        <v>230309</v>
      </c>
      <c r="DT21" s="92">
        <f t="shared" si="18"/>
        <v>154326</v>
      </c>
      <c r="DU21" s="92">
        <f t="shared" si="18"/>
        <v>159565.00109999999</v>
      </c>
      <c r="DV21" s="92">
        <f t="shared" si="18"/>
        <v>253710</v>
      </c>
      <c r="DW21" s="92">
        <f t="shared" si="18"/>
        <v>280630</v>
      </c>
      <c r="DX21" s="92">
        <f t="shared" si="18"/>
        <v>367971</v>
      </c>
      <c r="DY21" s="92">
        <f t="shared" si="18"/>
        <v>427042</v>
      </c>
      <c r="DZ21" s="92">
        <f t="shared" si="18"/>
        <v>528004</v>
      </c>
      <c r="EA21" s="92">
        <f t="shared" si="18"/>
        <v>480359</v>
      </c>
      <c r="EB21" s="92">
        <f t="shared" si="18"/>
        <v>419445</v>
      </c>
      <c r="EC21" s="92">
        <f t="shared" si="18"/>
        <v>408519</v>
      </c>
      <c r="ED21" s="92">
        <f t="shared" si="18"/>
        <v>305286</v>
      </c>
      <c r="EE21" s="92">
        <f t="shared" si="18"/>
        <v>356420</v>
      </c>
      <c r="EF21" s="92">
        <f t="shared" si="18"/>
        <v>260081</v>
      </c>
      <c r="EG21" s="92">
        <f t="shared" si="18"/>
        <v>322893</v>
      </c>
      <c r="EH21" s="92">
        <f t="shared" si="18"/>
        <v>276738</v>
      </c>
      <c r="EI21" s="92">
        <f>+EI20</f>
        <v>239245</v>
      </c>
      <c r="EJ21" s="92">
        <f>+EJ20</f>
        <v>305366</v>
      </c>
      <c r="EK21" s="92">
        <f>+EK20</f>
        <v>355501</v>
      </c>
      <c r="EL21" s="92">
        <f>+EL20</f>
        <v>371948</v>
      </c>
      <c r="EM21" s="92">
        <v>379742</v>
      </c>
      <c r="EN21" s="92">
        <f t="shared" ref="EN21:ET21" si="19">+EN20</f>
        <v>390395</v>
      </c>
      <c r="EO21" s="92">
        <f t="shared" si="19"/>
        <v>471350</v>
      </c>
      <c r="EP21" s="92">
        <f t="shared" si="19"/>
        <v>396792</v>
      </c>
      <c r="EQ21" s="92">
        <f t="shared" si="19"/>
        <v>296376</v>
      </c>
      <c r="ER21" s="92">
        <f t="shared" si="19"/>
        <v>311108</v>
      </c>
      <c r="ES21" s="92">
        <f t="shared" si="19"/>
        <v>388055</v>
      </c>
      <c r="ET21" s="92">
        <f t="shared" si="19"/>
        <v>307439</v>
      </c>
      <c r="EU21" s="92">
        <f t="shared" ref="EU21:FF21" si="20">+EU20</f>
        <v>359528</v>
      </c>
      <c r="EV21" s="92">
        <f t="shared" si="20"/>
        <v>372222.09820000001</v>
      </c>
      <c r="EW21" s="92">
        <f t="shared" si="20"/>
        <v>375714</v>
      </c>
      <c r="EX21" s="92">
        <f t="shared" si="20"/>
        <v>297875</v>
      </c>
      <c r="EY21" s="92">
        <f t="shared" si="20"/>
        <v>264752</v>
      </c>
      <c r="EZ21" s="92">
        <f t="shared" si="20"/>
        <v>218494</v>
      </c>
      <c r="FA21" s="92">
        <f t="shared" si="20"/>
        <v>239550.07029999999</v>
      </c>
      <c r="FB21" s="92">
        <f t="shared" si="20"/>
        <v>250816.20800000001</v>
      </c>
      <c r="FC21" s="92">
        <f t="shared" si="20"/>
        <v>240552.7671</v>
      </c>
      <c r="FD21" s="92">
        <f t="shared" si="20"/>
        <v>235220.91</v>
      </c>
      <c r="FE21" s="92">
        <f t="shared" si="20"/>
        <v>195900.76</v>
      </c>
      <c r="FF21" s="92">
        <f t="shared" si="20"/>
        <v>307592.94</v>
      </c>
      <c r="FG21" s="92">
        <f t="shared" ref="FG21:GE21" si="21">FG20</f>
        <v>393458.23239999998</v>
      </c>
      <c r="FH21" s="92">
        <f t="shared" si="21"/>
        <v>337905.70299999998</v>
      </c>
      <c r="FI21" s="92">
        <f t="shared" si="21"/>
        <v>365745</v>
      </c>
      <c r="FJ21" s="92">
        <f t="shared" si="21"/>
        <v>275969.84340000001</v>
      </c>
      <c r="FK21" s="92">
        <f t="shared" si="21"/>
        <v>115944.7876</v>
      </c>
      <c r="FL21" s="92">
        <f t="shared" si="21"/>
        <v>85212.53</v>
      </c>
      <c r="FM21" s="92">
        <f t="shared" si="21"/>
        <v>64666.030400000003</v>
      </c>
      <c r="FN21" s="92">
        <f t="shared" si="21"/>
        <v>120567.52099999999</v>
      </c>
      <c r="FO21" s="92">
        <f t="shared" si="21"/>
        <v>38852.0694</v>
      </c>
      <c r="FP21" s="92">
        <f t="shared" si="21"/>
        <v>19491.259999999998</v>
      </c>
      <c r="FQ21" s="92">
        <f t="shared" si="21"/>
        <v>25800.85</v>
      </c>
      <c r="FR21" s="92">
        <f t="shared" si="21"/>
        <v>81589.77</v>
      </c>
      <c r="FS21" s="92">
        <f t="shared" si="21"/>
        <v>188685.2</v>
      </c>
      <c r="FT21" s="92">
        <f t="shared" si="21"/>
        <v>186923.43</v>
      </c>
      <c r="FU21" s="92">
        <f t="shared" si="21"/>
        <v>129807.87</v>
      </c>
      <c r="FV21" s="92">
        <f t="shared" si="21"/>
        <v>113406.79</v>
      </c>
      <c r="FW21" s="92">
        <f t="shared" si="21"/>
        <v>193698.59</v>
      </c>
      <c r="FX21" s="92">
        <f t="shared" si="21"/>
        <v>141941</v>
      </c>
      <c r="FY21" s="92">
        <f t="shared" si="21"/>
        <v>231205.98</v>
      </c>
      <c r="FZ21" s="92">
        <f t="shared" si="21"/>
        <v>109540.63</v>
      </c>
      <c r="GA21" s="92">
        <f t="shared" si="21"/>
        <v>162975.25</v>
      </c>
      <c r="GB21" s="92">
        <f t="shared" si="21"/>
        <v>123131.03</v>
      </c>
      <c r="GC21" s="92">
        <f t="shared" si="21"/>
        <v>102347.27</v>
      </c>
      <c r="GD21" s="92">
        <f t="shared" si="21"/>
        <v>82175</v>
      </c>
      <c r="GE21" s="92">
        <f t="shared" si="21"/>
        <v>251698</v>
      </c>
      <c r="GF21" s="92">
        <f t="shared" ref="GF21:HC21" si="22">GF20</f>
        <v>250389</v>
      </c>
      <c r="GG21" s="92">
        <f t="shared" si="22"/>
        <v>210352</v>
      </c>
      <c r="GH21" s="92">
        <f t="shared" si="22"/>
        <v>198653</v>
      </c>
      <c r="GI21" s="92">
        <f t="shared" si="22"/>
        <v>196668</v>
      </c>
      <c r="GJ21" s="92">
        <f t="shared" si="22"/>
        <v>172640</v>
      </c>
      <c r="GK21" s="92">
        <f t="shared" si="22"/>
        <v>173846</v>
      </c>
      <c r="GL21" s="92">
        <f t="shared" si="22"/>
        <v>128137</v>
      </c>
      <c r="GM21" s="92">
        <f>GM20</f>
        <v>164560</v>
      </c>
      <c r="GN21" s="92">
        <f>GN20</f>
        <v>153771.12650000001</v>
      </c>
      <c r="GO21" s="92">
        <f>GO20</f>
        <v>218797</v>
      </c>
      <c r="GP21" s="92">
        <f t="shared" si="22"/>
        <v>226502</v>
      </c>
      <c r="GQ21" s="92">
        <f t="shared" si="22"/>
        <v>188955</v>
      </c>
      <c r="GR21" s="92">
        <f t="shared" si="22"/>
        <v>245967</v>
      </c>
      <c r="GS21" s="92">
        <f t="shared" si="22"/>
        <v>191923.86</v>
      </c>
      <c r="GT21" s="92">
        <f t="shared" si="22"/>
        <v>182335.82</v>
      </c>
      <c r="GU21" s="92">
        <f t="shared" si="22"/>
        <v>183917</v>
      </c>
      <c r="GV21" s="92">
        <f t="shared" si="22"/>
        <v>222437</v>
      </c>
      <c r="GW21" s="92">
        <f t="shared" si="22"/>
        <v>231986</v>
      </c>
      <c r="GX21" s="92">
        <f t="shared" si="22"/>
        <v>205258.9057</v>
      </c>
      <c r="GY21" s="92">
        <f t="shared" si="22"/>
        <v>222752.37090000001</v>
      </c>
      <c r="GZ21" s="92">
        <f t="shared" si="22"/>
        <v>218817</v>
      </c>
      <c r="HA21" s="92">
        <f t="shared" si="22"/>
        <v>200956</v>
      </c>
      <c r="HB21" s="92">
        <f t="shared" si="22"/>
        <v>242712</v>
      </c>
      <c r="HC21" s="92">
        <f t="shared" si="22"/>
        <v>261067</v>
      </c>
      <c r="HD21" s="92">
        <f t="shared" ref="HD21:HI21" si="23">HD20</f>
        <v>245336.95019999999</v>
      </c>
      <c r="HE21" s="92">
        <f t="shared" si="23"/>
        <v>243857.84779999999</v>
      </c>
      <c r="HF21" s="92">
        <f t="shared" si="23"/>
        <v>261952.5252</v>
      </c>
      <c r="HG21" s="92">
        <f t="shared" ref="HG21" si="24">HG20</f>
        <v>237567.96109999999</v>
      </c>
      <c r="HH21" s="92">
        <f t="shared" si="23"/>
        <v>232083.90090000001</v>
      </c>
      <c r="HI21" s="92">
        <f t="shared" si="23"/>
        <v>184409.413</v>
      </c>
      <c r="HJ21" s="92">
        <f t="shared" si="0"/>
        <v>-47674.487900000007</v>
      </c>
      <c r="HK21" s="36">
        <f t="shared" si="1"/>
        <v>-20.541919415833124</v>
      </c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</row>
    <row r="22" spans="1:268" s="15" customFormat="1" ht="20.25" customHeight="1" thickTop="1" thickBot="1" x14ac:dyDescent="0.3">
      <c r="A22" s="7"/>
      <c r="B22" s="93" t="s">
        <v>46</v>
      </c>
      <c r="C22" s="94" t="s">
        <v>34</v>
      </c>
      <c r="D22" s="113" t="s">
        <v>47</v>
      </c>
      <c r="E22" s="60">
        <v>88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>
        <v>509847.83909999998</v>
      </c>
      <c r="BR22" s="30">
        <v>274223.2499</v>
      </c>
      <c r="BS22" s="30">
        <v>313861.02439999999</v>
      </c>
      <c r="BT22" s="30">
        <v>1227547.0915000001</v>
      </c>
      <c r="BU22" s="30">
        <v>1666973.162</v>
      </c>
      <c r="BV22" s="30">
        <v>1875937.7716999999</v>
      </c>
      <c r="BW22" s="30">
        <v>1164419.6868</v>
      </c>
      <c r="BX22" s="30">
        <f>53509.4698*31</f>
        <v>1658793.5637999999</v>
      </c>
      <c r="BY22" s="30">
        <v>1232880.4434</v>
      </c>
      <c r="BZ22" s="30">
        <v>1522683.4776000001</v>
      </c>
      <c r="CA22" s="30">
        <v>1564206</v>
      </c>
      <c r="CB22" s="30">
        <v>2463581.12</v>
      </c>
      <c r="CC22" s="30">
        <v>2826988.5348999999</v>
      </c>
      <c r="CD22" s="30">
        <v>3209453</v>
      </c>
      <c r="CE22" s="30">
        <v>3031253.7</v>
      </c>
      <c r="CF22" s="30">
        <v>3156233.9407000002</v>
      </c>
      <c r="CG22" s="30">
        <v>1710975</v>
      </c>
      <c r="CH22" s="30">
        <v>3032029.2933999998</v>
      </c>
      <c r="CI22" s="30">
        <v>3031726.6187999998</v>
      </c>
      <c r="CJ22" s="30">
        <v>2080846</v>
      </c>
      <c r="CK22" s="30">
        <v>2259964.8478999999</v>
      </c>
      <c r="CL22" s="30">
        <v>1413243.1961000001</v>
      </c>
      <c r="CM22" s="30">
        <v>1388828.4264</v>
      </c>
      <c r="CN22" s="30">
        <v>2503661.2072000001</v>
      </c>
      <c r="CO22" s="30">
        <v>3866337.3511000001</v>
      </c>
      <c r="CP22" s="30">
        <v>4150593.6085000001</v>
      </c>
      <c r="CQ22" s="30">
        <v>4468713.5592999998</v>
      </c>
      <c r="CR22" s="30">
        <v>4196137.4482000005</v>
      </c>
      <c r="CS22" s="30">
        <v>4051116.6809999999</v>
      </c>
      <c r="CT22" s="30">
        <v>3412053.7661000001</v>
      </c>
      <c r="CU22" s="30">
        <v>3792381.1022999999</v>
      </c>
      <c r="CV22" s="30">
        <v>4233520.7950999998</v>
      </c>
      <c r="CW22" s="30">
        <v>3838786.1603999999</v>
      </c>
      <c r="CX22" s="30">
        <v>4495437.2510000002</v>
      </c>
      <c r="CY22" s="30">
        <v>4321891.5388000002</v>
      </c>
      <c r="CZ22" s="30">
        <v>4965877.6319000004</v>
      </c>
      <c r="DA22" s="30">
        <v>5798635.4436999997</v>
      </c>
      <c r="DB22" s="30">
        <v>6758549.9857999999</v>
      </c>
      <c r="DC22" s="30">
        <v>7011537.8027999997</v>
      </c>
      <c r="DD22" s="30">
        <v>6983000.7847999996</v>
      </c>
      <c r="DE22" s="30">
        <v>7018882.1767999995</v>
      </c>
      <c r="DF22" s="30">
        <v>6915343.7320999997</v>
      </c>
      <c r="DG22" s="30">
        <v>5083747.1180999996</v>
      </c>
      <c r="DH22" s="30">
        <v>6168278.0859000003</v>
      </c>
      <c r="DI22" s="30">
        <v>7080688.6610000003</v>
      </c>
      <c r="DJ22" s="30">
        <v>6552336.3252999997</v>
      </c>
      <c r="DK22" s="30">
        <v>7966031.3422999997</v>
      </c>
      <c r="DL22" s="30">
        <v>8504578</v>
      </c>
      <c r="DM22" s="30">
        <v>8900134.3059999999</v>
      </c>
      <c r="DN22" s="30">
        <v>8814468.7274999991</v>
      </c>
      <c r="DO22" s="30">
        <v>8612759.2841999996</v>
      </c>
      <c r="DP22" s="30">
        <v>8671253.2710999995</v>
      </c>
      <c r="DQ22" s="30">
        <v>8373850.5713999998</v>
      </c>
      <c r="DR22" s="30">
        <v>8362166.5038000001</v>
      </c>
      <c r="DS22" s="30">
        <v>7578705.4704999998</v>
      </c>
      <c r="DT22" s="30">
        <v>6395417</v>
      </c>
      <c r="DU22" s="30">
        <f>262289.3401*31</f>
        <v>8130969.5430999994</v>
      </c>
      <c r="DV22" s="30">
        <v>7343526.2231000001</v>
      </c>
      <c r="DW22" s="30">
        <v>8419732.3833000008</v>
      </c>
      <c r="DX22" s="30">
        <v>8630556.7767999992</v>
      </c>
      <c r="DY22" s="30">
        <v>9015157.4144000001</v>
      </c>
      <c r="DZ22" s="30">
        <v>9089009.4287</v>
      </c>
      <c r="EA22" s="30">
        <v>8827708.9607999995</v>
      </c>
      <c r="EB22" s="30">
        <v>8999860</v>
      </c>
      <c r="EC22" s="30">
        <v>8676765.9375</v>
      </c>
      <c r="ED22" s="30">
        <v>8615537.4670000002</v>
      </c>
      <c r="EE22" s="30">
        <v>9165612.5047999993</v>
      </c>
      <c r="EF22" s="30">
        <v>8895701.3949999996</v>
      </c>
      <c r="EG22" s="30">
        <v>9564549.2486000005</v>
      </c>
      <c r="EH22" s="30">
        <v>9069476.0956999995</v>
      </c>
      <c r="EI22" s="30">
        <v>10494675.8816</v>
      </c>
      <c r="EJ22" s="30">
        <v>12618753.6328</v>
      </c>
      <c r="EK22" s="30">
        <v>12607947.718599999</v>
      </c>
      <c r="EL22" s="30">
        <v>12586431.836100001</v>
      </c>
      <c r="EM22" s="30">
        <v>13500718.0908</v>
      </c>
      <c r="EN22" s="30">
        <v>12486376.667099999</v>
      </c>
      <c r="EO22" s="30">
        <v>13282573.9592</v>
      </c>
      <c r="EP22" s="30">
        <v>11399945</v>
      </c>
      <c r="EQ22" s="30">
        <v>11390249.9783</v>
      </c>
      <c r="ER22" s="30">
        <v>11379616.372500001</v>
      </c>
      <c r="ES22" s="30">
        <v>11564560.1689</v>
      </c>
      <c r="ET22" s="30">
        <v>11560492.324999999</v>
      </c>
      <c r="EU22" s="30">
        <v>13397359.189999999</v>
      </c>
      <c r="EV22" s="30">
        <v>15603115.729900001</v>
      </c>
      <c r="EW22" s="30">
        <v>15582021</v>
      </c>
      <c r="EX22" s="30">
        <v>16455610</v>
      </c>
      <c r="EY22" s="30">
        <v>15037203</v>
      </c>
      <c r="EZ22" s="30">
        <v>15107060</v>
      </c>
      <c r="FA22" s="30">
        <v>13427011.82</v>
      </c>
      <c r="FB22" s="30">
        <v>14547055.897</v>
      </c>
      <c r="FC22" s="30">
        <v>15568887.332900001</v>
      </c>
      <c r="FD22" s="30">
        <v>14038756.550000001</v>
      </c>
      <c r="FE22" s="30">
        <v>15722797.09</v>
      </c>
      <c r="FF22" s="30">
        <v>16251903.289999999</v>
      </c>
      <c r="FG22" s="30">
        <v>17318966.947500002</v>
      </c>
      <c r="FH22" s="30">
        <v>16469760.314999999</v>
      </c>
      <c r="FI22" s="30">
        <v>15966579</v>
      </c>
      <c r="FJ22" s="30">
        <v>15329752.593800001</v>
      </c>
      <c r="FK22" s="30">
        <v>13214007.426200001</v>
      </c>
      <c r="FL22" s="30">
        <v>14257858.912</v>
      </c>
      <c r="FM22" s="30">
        <v>13293808.0942</v>
      </c>
      <c r="FN22" s="30">
        <v>13036857.4288</v>
      </c>
      <c r="FO22" s="30">
        <v>13154108.195900001</v>
      </c>
      <c r="FP22" s="30">
        <v>13429412.65</v>
      </c>
      <c r="FQ22" s="30">
        <v>16895426.870000001</v>
      </c>
      <c r="FR22" s="30">
        <v>15854801.01</v>
      </c>
      <c r="FS22" s="30">
        <v>16950349.969999999</v>
      </c>
      <c r="FT22" s="30">
        <v>17877312.07</v>
      </c>
      <c r="FU22" s="30">
        <v>16892875.760000002</v>
      </c>
      <c r="FV22" s="30">
        <v>16766875.49</v>
      </c>
      <c r="FW22" s="30">
        <v>16167974.24</v>
      </c>
      <c r="FX22" s="30">
        <v>15689885</v>
      </c>
      <c r="FY22" s="30">
        <v>15548127.74</v>
      </c>
      <c r="FZ22" s="30">
        <v>15428348.23</v>
      </c>
      <c r="GA22" s="30">
        <v>19057628.030000001</v>
      </c>
      <c r="GB22" s="30">
        <v>17178563.07</v>
      </c>
      <c r="GC22" s="30">
        <v>17313058.280000001</v>
      </c>
      <c r="GD22" s="30">
        <v>19578536</v>
      </c>
      <c r="GE22" s="30">
        <v>19985268</v>
      </c>
      <c r="GF22" s="30">
        <v>20888133</v>
      </c>
      <c r="GG22" s="30">
        <v>19606418</v>
      </c>
      <c r="GH22" s="30">
        <v>20622800</v>
      </c>
      <c r="GI22" s="30">
        <v>19906657</v>
      </c>
      <c r="GJ22" s="30">
        <v>19374757</v>
      </c>
      <c r="GK22" s="30">
        <v>16840688</v>
      </c>
      <c r="GL22" s="30">
        <v>16348586</v>
      </c>
      <c r="GM22" s="30">
        <v>20110252</v>
      </c>
      <c r="GN22" s="30">
        <v>17820537.055</v>
      </c>
      <c r="GO22" s="30">
        <v>19124306</v>
      </c>
      <c r="GP22" s="30">
        <v>21292565</v>
      </c>
      <c r="GQ22" s="30">
        <v>21417019</v>
      </c>
      <c r="GR22" s="30">
        <v>21399561</v>
      </c>
      <c r="GS22" s="30">
        <v>19812681.800000001</v>
      </c>
      <c r="GT22" s="30">
        <v>22463528.98</v>
      </c>
      <c r="GU22" s="30">
        <v>21101938</v>
      </c>
      <c r="GV22" s="30">
        <v>20399923</v>
      </c>
      <c r="GW22" s="30">
        <v>17337870</v>
      </c>
      <c r="GX22" s="30">
        <v>18921953.929000001</v>
      </c>
      <c r="GY22" s="30">
        <v>19749663.268199999</v>
      </c>
      <c r="GZ22" s="30">
        <v>18801896</v>
      </c>
      <c r="HA22" s="30">
        <v>22917825</v>
      </c>
      <c r="HB22" s="30">
        <v>23455706</v>
      </c>
      <c r="HC22" s="30">
        <v>24553534</v>
      </c>
      <c r="HD22" s="30">
        <v>23374620.440900002</v>
      </c>
      <c r="HE22" s="30">
        <v>20340637.259199999</v>
      </c>
      <c r="HF22" s="30">
        <v>21761067.182</v>
      </c>
      <c r="HG22" s="30">
        <v>24258199.4058</v>
      </c>
      <c r="HH22" s="30">
        <v>22915023.553800002</v>
      </c>
      <c r="HI22" s="30">
        <v>17633162.6215</v>
      </c>
      <c r="HJ22" s="30">
        <f t="shared" si="0"/>
        <v>-5281860.9323000014</v>
      </c>
      <c r="HK22" s="31">
        <f t="shared" si="1"/>
        <v>-23.04977308838118</v>
      </c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</row>
    <row r="23" spans="1:268" s="15" customFormat="1" ht="20.25" customHeight="1" thickTop="1" thickBot="1" x14ac:dyDescent="0.3">
      <c r="A23" s="7"/>
      <c r="B23" s="93"/>
      <c r="C23" s="94"/>
      <c r="D23" s="113"/>
      <c r="E23" s="60">
        <v>56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>
        <v>3566.8240000000001</v>
      </c>
      <c r="EF23" s="30">
        <v>181908.6734</v>
      </c>
      <c r="EG23" s="30">
        <v>547248.2622</v>
      </c>
      <c r="EH23" s="30">
        <v>339840.84499999997</v>
      </c>
      <c r="EI23" s="30">
        <v>1554424.2627000001</v>
      </c>
      <c r="EJ23" s="30">
        <v>6249417.8517000005</v>
      </c>
      <c r="EK23" s="30">
        <v>10146498.827099999</v>
      </c>
      <c r="EL23" s="30">
        <v>15997893.6812</v>
      </c>
      <c r="EM23" s="30">
        <v>11800773.5559</v>
      </c>
      <c r="EN23" s="30">
        <v>16036673.614499999</v>
      </c>
      <c r="EO23" s="30">
        <v>17325490.0447</v>
      </c>
      <c r="EP23" s="30">
        <v>18458524</v>
      </c>
      <c r="EQ23" s="30">
        <v>18917920.971900001</v>
      </c>
      <c r="ER23" s="30">
        <v>17074936.240699999</v>
      </c>
      <c r="ES23" s="30">
        <v>11125452.579600001</v>
      </c>
      <c r="ET23" s="30">
        <v>18118499.2282</v>
      </c>
      <c r="EU23" s="30">
        <v>19682092.061700001</v>
      </c>
      <c r="EV23" s="30">
        <v>18985544.7447</v>
      </c>
      <c r="EW23" s="30">
        <v>17835239</v>
      </c>
      <c r="EX23" s="30">
        <v>18931865</v>
      </c>
      <c r="EY23" s="30">
        <v>18895186</v>
      </c>
      <c r="EZ23" s="30">
        <v>19388115</v>
      </c>
      <c r="FA23" s="30">
        <v>16520008.3357</v>
      </c>
      <c r="FB23" s="30">
        <v>17585761.945999999</v>
      </c>
      <c r="FC23" s="30">
        <v>19255837.3517</v>
      </c>
      <c r="FD23" s="30">
        <v>17309755.260000002</v>
      </c>
      <c r="FE23" s="30">
        <v>18557726.27</v>
      </c>
      <c r="FF23" s="30">
        <v>19177088.16</v>
      </c>
      <c r="FG23" s="30">
        <v>19629448.723099999</v>
      </c>
      <c r="FH23" s="30">
        <v>19105078.285</v>
      </c>
      <c r="FI23" s="30">
        <v>18996574</v>
      </c>
      <c r="FJ23" s="30">
        <v>19237629.888</v>
      </c>
      <c r="FK23" s="30">
        <v>9986305.4024999999</v>
      </c>
      <c r="FL23" s="30">
        <v>18936810.499000002</v>
      </c>
      <c r="FM23" s="30">
        <v>19876037.170899998</v>
      </c>
      <c r="FN23" s="30">
        <v>17901788.655900002</v>
      </c>
      <c r="FO23" s="30">
        <v>19825996.593800001</v>
      </c>
      <c r="FP23" s="30">
        <v>19262324.829999998</v>
      </c>
      <c r="FQ23" s="30">
        <v>19569248.57</v>
      </c>
      <c r="FR23" s="30">
        <v>18841060.41</v>
      </c>
      <c r="FS23" s="30">
        <v>16828381.789999999</v>
      </c>
      <c r="FT23" s="30">
        <v>19848336.899999999</v>
      </c>
      <c r="FU23" s="30">
        <v>19081290.350000001</v>
      </c>
      <c r="FV23" s="30">
        <v>19880435.77</v>
      </c>
      <c r="FW23" s="30">
        <v>19038862.829999998</v>
      </c>
      <c r="FX23" s="30">
        <v>19869646</v>
      </c>
      <c r="FY23" s="30">
        <v>19692057.510000002</v>
      </c>
      <c r="FZ23" s="30">
        <v>17744628.07</v>
      </c>
      <c r="GA23" s="30">
        <v>19105776.420000002</v>
      </c>
      <c r="GB23" s="30">
        <v>16479688.949999999</v>
      </c>
      <c r="GC23" s="30">
        <v>15228620.02</v>
      </c>
      <c r="GD23" s="30">
        <v>10782347</v>
      </c>
      <c r="GE23" s="30">
        <v>14360045</v>
      </c>
      <c r="GF23" s="30">
        <v>14911320</v>
      </c>
      <c r="GG23" s="30">
        <v>13512384</v>
      </c>
      <c r="GH23" s="30">
        <v>16396413</v>
      </c>
      <c r="GI23" s="30">
        <v>15882124</v>
      </c>
      <c r="GJ23" s="30">
        <v>16474447</v>
      </c>
      <c r="GK23" s="30">
        <v>16915568</v>
      </c>
      <c r="GL23" s="30">
        <v>14380277</v>
      </c>
      <c r="GM23" s="30">
        <v>14255278</v>
      </c>
      <c r="GN23" s="30">
        <v>13179514.602299999</v>
      </c>
      <c r="GO23" s="30">
        <v>9061249</v>
      </c>
      <c r="GP23" s="30">
        <v>14816995</v>
      </c>
      <c r="GQ23" s="30">
        <v>12827139</v>
      </c>
      <c r="GR23" s="30">
        <v>3558057</v>
      </c>
      <c r="GS23" s="30">
        <v>8939801.7300000004</v>
      </c>
      <c r="GT23" s="30">
        <v>15352472.51</v>
      </c>
      <c r="GU23" s="30">
        <v>14737434</v>
      </c>
      <c r="GV23" s="30">
        <v>16413630</v>
      </c>
      <c r="GW23" s="30">
        <v>9399398</v>
      </c>
      <c r="GX23" s="30">
        <v>9198173.5263999999</v>
      </c>
      <c r="GY23" s="30">
        <v>15844460.3772</v>
      </c>
      <c r="GZ23" s="30">
        <v>15349380</v>
      </c>
      <c r="HA23" s="30">
        <v>14604995</v>
      </c>
      <c r="HB23" s="30">
        <v>9874411</v>
      </c>
      <c r="HC23" s="30">
        <v>14885462</v>
      </c>
      <c r="HD23" s="30">
        <v>14832257.3961</v>
      </c>
      <c r="HE23" s="30">
        <v>15058197.3423</v>
      </c>
      <c r="HF23" s="30">
        <v>14917115.9114</v>
      </c>
      <c r="HG23" s="30">
        <v>15278259.713099999</v>
      </c>
      <c r="HH23" s="30">
        <v>15735879.455800001</v>
      </c>
      <c r="HI23" s="30">
        <v>13937580.736300001</v>
      </c>
      <c r="HJ23" s="30">
        <f t="shared" si="0"/>
        <v>-1798298.7194999997</v>
      </c>
      <c r="HK23" s="31">
        <f t="shared" si="1"/>
        <v>-11.428015348943047</v>
      </c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</row>
    <row r="24" spans="1:268" s="15" customFormat="1" ht="20.25" hidden="1" customHeight="1" thickTop="1" thickBot="1" x14ac:dyDescent="0.3">
      <c r="A24" s="7"/>
      <c r="B24" s="93" t="s">
        <v>48</v>
      </c>
      <c r="C24" s="94" t="s">
        <v>32</v>
      </c>
      <c r="D24" s="59" t="s">
        <v>16</v>
      </c>
      <c r="E24" s="60" t="s">
        <v>49</v>
      </c>
      <c r="F24" s="32">
        <v>46047</v>
      </c>
      <c r="G24" s="32">
        <v>45706</v>
      </c>
      <c r="H24" s="32">
        <v>44085</v>
      </c>
      <c r="I24" s="32">
        <v>44605</v>
      </c>
      <c r="J24" s="32">
        <v>41490</v>
      </c>
      <c r="K24" s="32">
        <v>44156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>
        <f t="shared" si="0"/>
        <v>0</v>
      </c>
      <c r="HK24" s="31" t="e">
        <f t="shared" si="1"/>
        <v>#DIV/0!</v>
      </c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</row>
    <row r="25" spans="1:268" s="15" customFormat="1" ht="20.25" hidden="1" customHeight="1" thickTop="1" thickBot="1" x14ac:dyDescent="0.3">
      <c r="A25" s="7"/>
      <c r="B25" s="93" t="s">
        <v>31</v>
      </c>
      <c r="C25" s="94"/>
      <c r="D25" s="59" t="s">
        <v>16</v>
      </c>
      <c r="E25" s="60">
        <v>8</v>
      </c>
      <c r="F25" s="32">
        <v>26661</v>
      </c>
      <c r="G25" s="32">
        <v>27403</v>
      </c>
      <c r="H25" s="32">
        <v>29086</v>
      </c>
      <c r="I25" s="32">
        <v>28655</v>
      </c>
      <c r="J25" s="32">
        <v>27233</v>
      </c>
      <c r="K25" s="32">
        <v>27407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>
        <f t="shared" si="0"/>
        <v>0</v>
      </c>
      <c r="HK25" s="31" t="e">
        <f t="shared" si="1"/>
        <v>#DIV/0!</v>
      </c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</row>
    <row r="26" spans="1:268" s="15" customFormat="1" ht="20.25" hidden="1" customHeight="1" thickTop="1" thickBot="1" x14ac:dyDescent="0.3">
      <c r="A26" s="7"/>
      <c r="B26" s="93" t="s">
        <v>28</v>
      </c>
      <c r="C26" s="94" t="s">
        <v>50</v>
      </c>
      <c r="D26" s="59" t="s">
        <v>6</v>
      </c>
      <c r="E26" s="60" t="s">
        <v>15</v>
      </c>
      <c r="F26" s="32">
        <f>429+140</f>
        <v>569</v>
      </c>
      <c r="G26" s="32">
        <f>425+150</f>
        <v>575</v>
      </c>
      <c r="H26" s="32">
        <f>153+432</f>
        <v>585</v>
      </c>
      <c r="I26" s="32">
        <f>380+67</f>
        <v>447</v>
      </c>
      <c r="J26" s="32">
        <f>158+406</f>
        <v>564</v>
      </c>
      <c r="K26" s="32">
        <f>420+96</f>
        <v>516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>
        <f t="shared" si="0"/>
        <v>0</v>
      </c>
      <c r="HK26" s="31" t="e">
        <f t="shared" si="1"/>
        <v>#DIV/0!</v>
      </c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</row>
    <row r="27" spans="1:268" s="15" customFormat="1" ht="20.25" customHeight="1" thickTop="1" thickBot="1" x14ac:dyDescent="0.3">
      <c r="A27" s="7"/>
      <c r="B27" s="95"/>
      <c r="C27" s="96"/>
      <c r="D27" s="59" t="s">
        <v>77</v>
      </c>
      <c r="E27" s="60">
        <v>57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>
        <v>536741</v>
      </c>
      <c r="GB27" s="30">
        <v>2730115.72</v>
      </c>
      <c r="GC27" s="30">
        <v>2568790.23</v>
      </c>
      <c r="GD27" s="30">
        <v>1632101</v>
      </c>
      <c r="GE27" s="30">
        <v>3590667</v>
      </c>
      <c r="GF27" s="30">
        <v>1163653</v>
      </c>
      <c r="GG27" s="30">
        <v>1876028</v>
      </c>
      <c r="GH27" s="30">
        <v>2905936</v>
      </c>
      <c r="GI27" s="30">
        <v>2789065</v>
      </c>
      <c r="GJ27" s="30">
        <v>2817887</v>
      </c>
      <c r="GK27" s="30">
        <v>2695260</v>
      </c>
      <c r="GL27" s="30">
        <v>2333354</v>
      </c>
      <c r="GM27" s="30">
        <v>2664611</v>
      </c>
      <c r="GN27" s="30">
        <v>1904640.9813999999</v>
      </c>
      <c r="GO27" s="30">
        <v>1774930</v>
      </c>
      <c r="GP27" s="30">
        <v>2616134</v>
      </c>
      <c r="GQ27" s="30">
        <v>2055641</v>
      </c>
      <c r="GR27" s="30">
        <v>1136673</v>
      </c>
      <c r="GS27" s="30">
        <v>1194751.1100000001</v>
      </c>
      <c r="GT27" s="30">
        <v>2655410.81</v>
      </c>
      <c r="GU27" s="30">
        <v>2845637</v>
      </c>
      <c r="GV27" s="30">
        <v>2308800</v>
      </c>
      <c r="GW27" s="30">
        <v>1981528</v>
      </c>
      <c r="GX27" s="30">
        <v>942066.58189999999</v>
      </c>
      <c r="GY27" s="30">
        <v>2827422.2609999999</v>
      </c>
      <c r="GZ27" s="30">
        <v>3478053</v>
      </c>
      <c r="HA27" s="30">
        <v>5566032</v>
      </c>
      <c r="HB27" s="30">
        <v>4297333</v>
      </c>
      <c r="HC27" s="30">
        <v>5658012</v>
      </c>
      <c r="HD27" s="30">
        <v>5615350.5078999996</v>
      </c>
      <c r="HE27" s="30">
        <v>4759513.8335999995</v>
      </c>
      <c r="HF27" s="30">
        <v>4882180.67</v>
      </c>
      <c r="HG27" s="30">
        <v>4845930.3172000004</v>
      </c>
      <c r="HH27" s="30">
        <v>4672204.8821</v>
      </c>
      <c r="HI27" s="30">
        <v>5079864.1705999998</v>
      </c>
      <c r="HJ27" s="30">
        <f t="shared" si="0"/>
        <v>407659.28849999979</v>
      </c>
      <c r="HK27" s="31">
        <f t="shared" si="1"/>
        <v>8.7252014581340553</v>
      </c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</row>
    <row r="28" spans="1:268" s="15" customFormat="1" ht="20.25" customHeight="1" thickTop="1" thickBot="1" x14ac:dyDescent="0.3">
      <c r="A28" s="7"/>
      <c r="B28" s="97" t="s">
        <v>53</v>
      </c>
      <c r="C28" s="96" t="s">
        <v>33</v>
      </c>
      <c r="D28" s="59" t="s">
        <v>18</v>
      </c>
      <c r="E28" s="60" t="s">
        <v>74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897309</v>
      </c>
      <c r="M28" s="32">
        <v>713601</v>
      </c>
      <c r="N28" s="37"/>
      <c r="O28" s="37"/>
      <c r="P28" s="37"/>
      <c r="Q28" s="37"/>
      <c r="R28" s="37"/>
      <c r="S28" s="37"/>
      <c r="T28" s="37"/>
      <c r="U28" s="37">
        <v>131093</v>
      </c>
      <c r="V28" s="37">
        <f>5179+3601</f>
        <v>8780</v>
      </c>
      <c r="W28" s="37">
        <f>5058+184777</f>
        <v>189835</v>
      </c>
      <c r="X28" s="37">
        <f>5412+518523</f>
        <v>523935</v>
      </c>
      <c r="Y28" s="37">
        <f>616855+5434</f>
        <v>622289</v>
      </c>
      <c r="Z28" s="37">
        <v>534469</v>
      </c>
      <c r="AA28" s="37">
        <v>510898</v>
      </c>
      <c r="AB28" s="37">
        <v>361948</v>
      </c>
      <c r="AC28" s="37">
        <v>19689</v>
      </c>
      <c r="AD28" s="37">
        <f>5258+23506</f>
        <v>28764</v>
      </c>
      <c r="AE28" s="37">
        <v>95545</v>
      </c>
      <c r="AF28" s="37">
        <v>147074</v>
      </c>
      <c r="AG28" s="37">
        <v>22570</v>
      </c>
      <c r="AH28" s="37">
        <v>136386</v>
      </c>
      <c r="AI28" s="37">
        <v>567400</v>
      </c>
      <c r="AJ28" s="37">
        <v>1073592</v>
      </c>
      <c r="AK28" s="37">
        <v>1188293</v>
      </c>
      <c r="AL28" s="37">
        <v>1043744</v>
      </c>
      <c r="AM28" s="37">
        <v>690746</v>
      </c>
      <c r="AN28" s="30">
        <v>316946</v>
      </c>
      <c r="AO28" s="30">
        <v>137296</v>
      </c>
      <c r="AP28" s="30">
        <f>5526+235802</f>
        <v>241328</v>
      </c>
      <c r="AQ28" s="30">
        <v>251000</v>
      </c>
      <c r="AR28" s="30">
        <v>517713</v>
      </c>
      <c r="AS28" s="30">
        <v>394384</v>
      </c>
      <c r="AT28" s="30">
        <v>958087</v>
      </c>
      <c r="AU28" s="30">
        <f>1144907+5234</f>
        <v>1150141</v>
      </c>
      <c r="AV28" s="30">
        <v>1127106</v>
      </c>
      <c r="AW28" s="30">
        <v>1353913</v>
      </c>
      <c r="AX28" s="30">
        <v>1284193</v>
      </c>
      <c r="AY28" s="30">
        <v>995467</v>
      </c>
      <c r="AZ28" s="30">
        <v>259811</v>
      </c>
      <c r="BA28" s="30">
        <f>313344+5322</f>
        <v>318666</v>
      </c>
      <c r="BB28" s="30">
        <v>404790</v>
      </c>
      <c r="BC28" s="30">
        <v>637210</v>
      </c>
      <c r="BD28" s="30">
        <v>709882</v>
      </c>
      <c r="BE28" s="30">
        <v>459445</v>
      </c>
      <c r="BF28" s="30">
        <f>5249+1069741</f>
        <v>1074990</v>
      </c>
      <c r="BG28" s="30">
        <f>5101+1209983</f>
        <v>1215084</v>
      </c>
      <c r="BH28" s="30">
        <f>5170+800722</f>
        <v>805892</v>
      </c>
      <c r="BI28" s="30">
        <v>442231</v>
      </c>
      <c r="BJ28" s="30">
        <f>4914+734227</f>
        <v>739141</v>
      </c>
      <c r="BK28" s="30">
        <f>4949+1272543</f>
        <v>1277492</v>
      </c>
      <c r="BL28" s="30">
        <f>4767+1232842</f>
        <v>1237609</v>
      </c>
      <c r="BM28" s="30">
        <f>4873+916153</f>
        <v>921026</v>
      </c>
      <c r="BN28" s="30">
        <f>4916+594283</f>
        <v>599199</v>
      </c>
      <c r="BO28" s="30">
        <v>433936</v>
      </c>
      <c r="BP28" s="30">
        <v>1427120</v>
      </c>
      <c r="BQ28" s="30">
        <v>1244974</v>
      </c>
      <c r="BR28" s="30">
        <v>1388108</v>
      </c>
      <c r="BS28" s="30">
        <v>1418772</v>
      </c>
      <c r="BT28" s="30">
        <v>1355952</v>
      </c>
      <c r="BU28" s="30">
        <v>1351318</v>
      </c>
      <c r="BV28" s="30">
        <v>1240710</v>
      </c>
      <c r="BW28" s="30">
        <v>753872</v>
      </c>
      <c r="BX28" s="30">
        <v>1100933</v>
      </c>
      <c r="BY28" s="30">
        <v>1004769</v>
      </c>
      <c r="BZ28" s="30">
        <v>1188485</v>
      </c>
      <c r="CA28" s="30">
        <v>1173417</v>
      </c>
      <c r="CB28" s="30">
        <v>1348754</v>
      </c>
      <c r="CC28" s="30">
        <v>1351748</v>
      </c>
      <c r="CD28" s="30">
        <v>1428037</v>
      </c>
      <c r="CE28" s="30">
        <v>1330824</v>
      </c>
      <c r="CF28" s="30">
        <v>1361868</v>
      </c>
      <c r="CG28" s="30">
        <v>1362454</v>
      </c>
      <c r="CH28" s="30">
        <v>1344358</v>
      </c>
      <c r="CI28" s="30">
        <v>1209889</v>
      </c>
      <c r="CJ28" s="30">
        <v>1142176</v>
      </c>
      <c r="CK28" s="30">
        <v>999481</v>
      </c>
      <c r="CL28" s="30">
        <v>779624</v>
      </c>
      <c r="CM28" s="30">
        <v>452764</v>
      </c>
      <c r="CN28" s="30">
        <v>838048</v>
      </c>
      <c r="CO28" s="30">
        <v>1416918</v>
      </c>
      <c r="CP28" s="30">
        <v>1486980</v>
      </c>
      <c r="CQ28" s="30">
        <v>1408163</v>
      </c>
      <c r="CR28" s="30">
        <v>1438082</v>
      </c>
      <c r="CS28" s="30">
        <v>1377399</v>
      </c>
      <c r="CT28" s="30">
        <v>1335369</v>
      </c>
      <c r="CU28" s="30">
        <v>1143708</v>
      </c>
      <c r="CV28" s="30">
        <v>662092</v>
      </c>
      <c r="CW28" s="30">
        <v>741462</v>
      </c>
      <c r="CX28" s="30">
        <v>1216578</v>
      </c>
      <c r="CY28" s="30">
        <v>1068055</v>
      </c>
      <c r="CZ28" s="30">
        <v>1273124</v>
      </c>
      <c r="DA28" s="30">
        <v>1406806</v>
      </c>
      <c r="DB28" s="30">
        <v>1258566</v>
      </c>
      <c r="DC28" s="30">
        <v>1382189</v>
      </c>
      <c r="DD28" s="30">
        <v>1384103</v>
      </c>
      <c r="DE28" s="30">
        <v>1268667</v>
      </c>
      <c r="DF28" s="30">
        <v>1102132</v>
      </c>
      <c r="DG28" s="30">
        <v>1035592</v>
      </c>
      <c r="DH28" s="30">
        <v>922822</v>
      </c>
      <c r="DI28" s="30">
        <v>933034</v>
      </c>
      <c r="DJ28" s="30">
        <v>1080999</v>
      </c>
      <c r="DK28" s="30">
        <v>1451772</v>
      </c>
      <c r="DL28" s="30">
        <v>1370158</v>
      </c>
      <c r="DM28" s="30">
        <v>1475035</v>
      </c>
      <c r="DN28" s="30">
        <v>1470690</v>
      </c>
      <c r="DO28" s="30">
        <v>1363138</v>
      </c>
      <c r="DP28" s="30">
        <v>1325263</v>
      </c>
      <c r="DQ28" s="30">
        <v>1284427</v>
      </c>
      <c r="DR28" s="30">
        <v>1193244</v>
      </c>
      <c r="DS28" s="30">
        <v>979463</v>
      </c>
      <c r="DT28" s="30">
        <v>914673</v>
      </c>
      <c r="DU28" s="30">
        <f>28879.1613*31</f>
        <v>895254.00029999996</v>
      </c>
      <c r="DV28" s="30">
        <v>660357</v>
      </c>
      <c r="DW28" s="30">
        <v>969374</v>
      </c>
      <c r="DX28" s="30">
        <v>1306909</v>
      </c>
      <c r="DY28" s="30">
        <v>1354188</v>
      </c>
      <c r="DZ28" s="30">
        <v>1440871</v>
      </c>
      <c r="EA28" s="30">
        <v>1391643</v>
      </c>
      <c r="EB28" s="30">
        <v>1334470</v>
      </c>
      <c r="EC28" s="30">
        <v>807247</v>
      </c>
      <c r="ED28" s="30">
        <v>629501</v>
      </c>
      <c r="EE28" s="30">
        <v>961628</v>
      </c>
      <c r="EF28" s="30">
        <v>828672</v>
      </c>
      <c r="EG28" s="30">
        <v>908193</v>
      </c>
      <c r="EH28" s="30">
        <v>505737</v>
      </c>
      <c r="EI28" s="30">
        <v>780668</v>
      </c>
      <c r="EJ28" s="30">
        <v>1147691</v>
      </c>
      <c r="EK28" s="30">
        <v>936879</v>
      </c>
      <c r="EL28" s="30">
        <v>1160808</v>
      </c>
      <c r="EM28" s="30">
        <v>730183</v>
      </c>
      <c r="EN28" s="30">
        <v>974013</v>
      </c>
      <c r="EO28" s="30">
        <v>629402</v>
      </c>
      <c r="EP28" s="30">
        <v>423142</v>
      </c>
      <c r="EQ28" s="30">
        <v>412372</v>
      </c>
      <c r="ER28" s="30">
        <v>579195</v>
      </c>
      <c r="ES28" s="30">
        <v>406136</v>
      </c>
      <c r="ET28" s="30">
        <v>308682</v>
      </c>
      <c r="EU28" s="30">
        <v>314599</v>
      </c>
      <c r="EV28" s="30">
        <v>449749</v>
      </c>
      <c r="EW28" s="30">
        <v>803284</v>
      </c>
      <c r="EX28" s="30">
        <v>832153</v>
      </c>
      <c r="EY28" s="30">
        <v>608303</v>
      </c>
      <c r="EZ28" s="30">
        <v>581248</v>
      </c>
      <c r="FA28" s="30">
        <v>428033.43</v>
      </c>
      <c r="FB28" s="30">
        <v>394453.60499999998</v>
      </c>
      <c r="FC28" s="30">
        <v>748345.13100000005</v>
      </c>
      <c r="FD28" s="30">
        <v>610435.96</v>
      </c>
      <c r="FE28" s="30">
        <v>801112.92</v>
      </c>
      <c r="FF28" s="30">
        <v>1445240.57</v>
      </c>
      <c r="FG28" s="30">
        <v>1432477.85</v>
      </c>
      <c r="FH28" s="30">
        <v>1490854.46</v>
      </c>
      <c r="FI28" s="30">
        <v>1448043</v>
      </c>
      <c r="FJ28" s="30">
        <v>1185117.9709000001</v>
      </c>
      <c r="FK28" s="30">
        <v>861781.47699999996</v>
      </c>
      <c r="FL28" s="30">
        <v>341680.85100000002</v>
      </c>
      <c r="FM28" s="30">
        <v>371566.48239999998</v>
      </c>
      <c r="FN28" s="30">
        <v>516482.42300000001</v>
      </c>
      <c r="FO28" s="30">
        <v>328072.15700000001</v>
      </c>
      <c r="FP28" s="30">
        <v>284906.56</v>
      </c>
      <c r="FQ28" s="30">
        <v>460235.54</v>
      </c>
      <c r="FR28" s="30">
        <v>384458.4</v>
      </c>
      <c r="FS28" s="30">
        <v>870279.48</v>
      </c>
      <c r="FT28" s="30">
        <v>683460</v>
      </c>
      <c r="FU28" s="30">
        <v>440878.22</v>
      </c>
      <c r="FV28" s="30">
        <v>299118.53999999998</v>
      </c>
      <c r="FW28" s="30">
        <v>342841.08</v>
      </c>
      <c r="FX28" s="30">
        <v>351055</v>
      </c>
      <c r="FY28" s="30">
        <v>446716.29</v>
      </c>
      <c r="FZ28" s="30">
        <v>447320.41</v>
      </c>
      <c r="GA28" s="30">
        <v>499922</v>
      </c>
      <c r="GB28" s="30">
        <v>309412.55</v>
      </c>
      <c r="GC28" s="30">
        <v>401374.83</v>
      </c>
      <c r="GD28" s="30">
        <v>528091</v>
      </c>
      <c r="GE28" s="30">
        <v>409079</v>
      </c>
      <c r="GF28" s="30">
        <v>473541</v>
      </c>
      <c r="GG28" s="30">
        <v>473599</v>
      </c>
      <c r="GH28" s="30">
        <v>419826</v>
      </c>
      <c r="GI28" s="30">
        <v>467192</v>
      </c>
      <c r="GJ28" s="30">
        <v>422441</v>
      </c>
      <c r="GK28" s="30">
        <v>394281</v>
      </c>
      <c r="GL28" s="30">
        <v>398252</v>
      </c>
      <c r="GM28" s="30">
        <v>459924</v>
      </c>
      <c r="GN28" s="30">
        <v>437183.19</v>
      </c>
      <c r="GO28" s="30">
        <v>508574</v>
      </c>
      <c r="GP28" s="30">
        <v>415592</v>
      </c>
      <c r="GQ28" s="30">
        <v>367381</v>
      </c>
      <c r="GR28" s="30">
        <v>850344</v>
      </c>
      <c r="GS28" s="30">
        <v>609707.61</v>
      </c>
      <c r="GT28" s="30">
        <v>609691.06000000006</v>
      </c>
      <c r="GU28" s="30">
        <v>489977</v>
      </c>
      <c r="GV28" s="30">
        <v>600727</v>
      </c>
      <c r="GW28" s="30">
        <v>922251</v>
      </c>
      <c r="GX28" s="30">
        <v>542381.48400000005</v>
      </c>
      <c r="GY28" s="30">
        <v>422979.94270000001</v>
      </c>
      <c r="GZ28" s="30">
        <v>454487</v>
      </c>
      <c r="HA28" s="30">
        <v>404126</v>
      </c>
      <c r="HB28" s="30">
        <v>744972</v>
      </c>
      <c r="HC28" s="30">
        <v>273780</v>
      </c>
      <c r="HD28" s="30">
        <v>194225.60500000001</v>
      </c>
      <c r="HE28" s="30">
        <v>138874.285</v>
      </c>
      <c r="HF28" s="30">
        <v>317507.18</v>
      </c>
      <c r="HG28" s="30">
        <v>181468.7151</v>
      </c>
      <c r="HH28" s="30">
        <v>2523</v>
      </c>
      <c r="HI28" s="30">
        <v>3599.5466999999999</v>
      </c>
      <c r="HJ28" s="30">
        <f t="shared" si="0"/>
        <v>1076.5466999999999</v>
      </c>
      <c r="HK28" s="31">
        <f t="shared" si="1"/>
        <v>42.669310344827579</v>
      </c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</row>
    <row r="29" spans="1:268" s="15" customFormat="1" ht="23.25" customHeight="1" thickTop="1" thickBot="1" x14ac:dyDescent="0.3">
      <c r="A29" s="7"/>
      <c r="C29" s="98"/>
      <c r="D29" s="99" t="s">
        <v>54</v>
      </c>
      <c r="E29" s="99"/>
      <c r="F29" s="100">
        <f t="shared" ref="F29:K29" si="25">SUM(F24:F26)</f>
        <v>73277</v>
      </c>
      <c r="G29" s="100">
        <f t="shared" si="25"/>
        <v>73684</v>
      </c>
      <c r="H29" s="100">
        <f t="shared" si="25"/>
        <v>73756</v>
      </c>
      <c r="I29" s="100">
        <f t="shared" si="25"/>
        <v>73707</v>
      </c>
      <c r="J29" s="100">
        <f t="shared" si="25"/>
        <v>69287</v>
      </c>
      <c r="K29" s="100">
        <f t="shared" si="25"/>
        <v>72079</v>
      </c>
      <c r="L29" s="100">
        <f>SUM(L24:L28)</f>
        <v>897309</v>
      </c>
      <c r="M29" s="100">
        <f>SUM(M24:M28)</f>
        <v>713601</v>
      </c>
      <c r="N29" s="100"/>
      <c r="O29" s="100"/>
      <c r="P29" s="100"/>
      <c r="Q29" s="100"/>
      <c r="R29" s="100"/>
      <c r="S29" s="100"/>
      <c r="T29" s="100"/>
      <c r="U29" s="100">
        <f>+U28</f>
        <v>131093</v>
      </c>
      <c r="V29" s="100">
        <f t="shared" ref="V29:AL29" si="26">SUM(V28)</f>
        <v>8780</v>
      </c>
      <c r="W29" s="100">
        <f t="shared" si="26"/>
        <v>189835</v>
      </c>
      <c r="X29" s="100">
        <f t="shared" si="26"/>
        <v>523935</v>
      </c>
      <c r="Y29" s="100">
        <f t="shared" si="26"/>
        <v>622289</v>
      </c>
      <c r="Z29" s="100">
        <f t="shared" si="26"/>
        <v>534469</v>
      </c>
      <c r="AA29" s="100">
        <f t="shared" si="26"/>
        <v>510898</v>
      </c>
      <c r="AB29" s="100">
        <f t="shared" si="26"/>
        <v>361948</v>
      </c>
      <c r="AC29" s="100">
        <f t="shared" si="26"/>
        <v>19689</v>
      </c>
      <c r="AD29" s="100">
        <f t="shared" si="26"/>
        <v>28764</v>
      </c>
      <c r="AE29" s="100">
        <f t="shared" si="26"/>
        <v>95545</v>
      </c>
      <c r="AF29" s="100">
        <f t="shared" si="26"/>
        <v>147074</v>
      </c>
      <c r="AG29" s="100">
        <f t="shared" si="26"/>
        <v>22570</v>
      </c>
      <c r="AH29" s="100">
        <f t="shared" si="26"/>
        <v>136386</v>
      </c>
      <c r="AI29" s="100">
        <f t="shared" si="26"/>
        <v>567400</v>
      </c>
      <c r="AJ29" s="100">
        <f t="shared" si="26"/>
        <v>1073592</v>
      </c>
      <c r="AK29" s="100">
        <f t="shared" si="26"/>
        <v>1188293</v>
      </c>
      <c r="AL29" s="100">
        <f t="shared" si="26"/>
        <v>1043744</v>
      </c>
      <c r="AM29" s="100">
        <f t="shared" ref="AM29:AX29" si="27">+AM28</f>
        <v>690746</v>
      </c>
      <c r="AN29" s="58">
        <f t="shared" si="27"/>
        <v>316946</v>
      </c>
      <c r="AO29" s="58">
        <f t="shared" si="27"/>
        <v>137296</v>
      </c>
      <c r="AP29" s="58">
        <f t="shared" si="27"/>
        <v>241328</v>
      </c>
      <c r="AQ29" s="58">
        <f t="shared" si="27"/>
        <v>251000</v>
      </c>
      <c r="AR29" s="58">
        <f t="shared" si="27"/>
        <v>517713</v>
      </c>
      <c r="AS29" s="58">
        <f t="shared" si="27"/>
        <v>394384</v>
      </c>
      <c r="AT29" s="58">
        <f t="shared" si="27"/>
        <v>958087</v>
      </c>
      <c r="AU29" s="58">
        <f t="shared" si="27"/>
        <v>1150141</v>
      </c>
      <c r="AV29" s="58">
        <f t="shared" si="27"/>
        <v>1127106</v>
      </c>
      <c r="AW29" s="58">
        <f t="shared" si="27"/>
        <v>1353913</v>
      </c>
      <c r="AX29" s="58">
        <f t="shared" si="27"/>
        <v>1284193</v>
      </c>
      <c r="AY29" s="58">
        <f>SUM(AY24:AY28)</f>
        <v>995467</v>
      </c>
      <c r="AZ29" s="58">
        <f>+AZ28</f>
        <v>259811</v>
      </c>
      <c r="BA29" s="58">
        <f>313344+5322</f>
        <v>318666</v>
      </c>
      <c r="BB29" s="58">
        <f t="shared" ref="BB29:BP29" si="28">SUM(BB24:BB28)</f>
        <v>404790</v>
      </c>
      <c r="BC29" s="58">
        <f t="shared" si="28"/>
        <v>637210</v>
      </c>
      <c r="BD29" s="58">
        <f t="shared" si="28"/>
        <v>709882</v>
      </c>
      <c r="BE29" s="58">
        <f t="shared" si="28"/>
        <v>459445</v>
      </c>
      <c r="BF29" s="58">
        <f t="shared" si="28"/>
        <v>1074990</v>
      </c>
      <c r="BG29" s="58">
        <f t="shared" si="28"/>
        <v>1215084</v>
      </c>
      <c r="BH29" s="58">
        <f t="shared" si="28"/>
        <v>805892</v>
      </c>
      <c r="BI29" s="58">
        <f t="shared" si="28"/>
        <v>442231</v>
      </c>
      <c r="BJ29" s="58">
        <f t="shared" si="28"/>
        <v>739141</v>
      </c>
      <c r="BK29" s="58">
        <f t="shared" si="28"/>
        <v>1277492</v>
      </c>
      <c r="BL29" s="58">
        <f t="shared" si="28"/>
        <v>1237609</v>
      </c>
      <c r="BM29" s="58">
        <f t="shared" si="28"/>
        <v>921026</v>
      </c>
      <c r="BN29" s="58">
        <f t="shared" si="28"/>
        <v>599199</v>
      </c>
      <c r="BO29" s="58">
        <f t="shared" si="28"/>
        <v>433936</v>
      </c>
      <c r="BP29" s="58">
        <f t="shared" si="28"/>
        <v>1427120</v>
      </c>
      <c r="BQ29" s="58">
        <f t="shared" ref="BQ29:DR29" si="29">SUM(BQ22:BQ28)</f>
        <v>1754821.8391</v>
      </c>
      <c r="BR29" s="58">
        <f t="shared" si="29"/>
        <v>1662331.2498999999</v>
      </c>
      <c r="BS29" s="58">
        <f t="shared" si="29"/>
        <v>1732633.0244</v>
      </c>
      <c r="BT29" s="58">
        <f t="shared" si="29"/>
        <v>2583499.0915000001</v>
      </c>
      <c r="BU29" s="58">
        <f t="shared" si="29"/>
        <v>3018291.162</v>
      </c>
      <c r="BV29" s="58">
        <f t="shared" si="29"/>
        <v>3116647.7716999999</v>
      </c>
      <c r="BW29" s="58">
        <f t="shared" si="29"/>
        <v>1918291.6868</v>
      </c>
      <c r="BX29" s="58">
        <f t="shared" si="29"/>
        <v>2759726.5637999997</v>
      </c>
      <c r="BY29" s="58">
        <f t="shared" si="29"/>
        <v>2237649.4434000002</v>
      </c>
      <c r="BZ29" s="58">
        <f t="shared" si="29"/>
        <v>2711168.4775999999</v>
      </c>
      <c r="CA29" s="58">
        <f t="shared" si="29"/>
        <v>2737623</v>
      </c>
      <c r="CB29" s="58">
        <f t="shared" si="29"/>
        <v>3812335.12</v>
      </c>
      <c r="CC29" s="58">
        <f t="shared" si="29"/>
        <v>4178736.5348999999</v>
      </c>
      <c r="CD29" s="58">
        <f t="shared" si="29"/>
        <v>4637490</v>
      </c>
      <c r="CE29" s="58">
        <f t="shared" si="29"/>
        <v>4362077.7</v>
      </c>
      <c r="CF29" s="58">
        <f t="shared" si="29"/>
        <v>4518101.9407000002</v>
      </c>
      <c r="CG29" s="58">
        <f t="shared" si="29"/>
        <v>3073429</v>
      </c>
      <c r="CH29" s="58">
        <f t="shared" si="29"/>
        <v>4376387.2933999998</v>
      </c>
      <c r="CI29" s="58">
        <f t="shared" si="29"/>
        <v>4241615.6187999994</v>
      </c>
      <c r="CJ29" s="58">
        <f t="shared" si="29"/>
        <v>3223022</v>
      </c>
      <c r="CK29" s="58">
        <f t="shared" si="29"/>
        <v>3259445.8478999999</v>
      </c>
      <c r="CL29" s="58">
        <f t="shared" si="29"/>
        <v>2192867.1961000003</v>
      </c>
      <c r="CM29" s="58">
        <f t="shared" si="29"/>
        <v>1841592.4264</v>
      </c>
      <c r="CN29" s="58">
        <f t="shared" si="29"/>
        <v>3341709.2072000001</v>
      </c>
      <c r="CO29" s="58">
        <f t="shared" si="29"/>
        <v>5283255.3510999996</v>
      </c>
      <c r="CP29" s="58">
        <f t="shared" si="29"/>
        <v>5637573.6085000001</v>
      </c>
      <c r="CQ29" s="58">
        <f t="shared" si="29"/>
        <v>5876876.5592999998</v>
      </c>
      <c r="CR29" s="58">
        <f t="shared" si="29"/>
        <v>5634219.4482000005</v>
      </c>
      <c r="CS29" s="58">
        <f t="shared" si="29"/>
        <v>5428515.6809999999</v>
      </c>
      <c r="CT29" s="58">
        <f t="shared" si="29"/>
        <v>4747422.7661000006</v>
      </c>
      <c r="CU29" s="58">
        <f t="shared" si="29"/>
        <v>4936089.1022999994</v>
      </c>
      <c r="CV29" s="58">
        <f t="shared" si="29"/>
        <v>4895612.7950999998</v>
      </c>
      <c r="CW29" s="58">
        <f t="shared" si="29"/>
        <v>4580248.1603999995</v>
      </c>
      <c r="CX29" s="58">
        <f t="shared" si="29"/>
        <v>5712015.2510000002</v>
      </c>
      <c r="CY29" s="58">
        <f t="shared" si="29"/>
        <v>5389946.5388000002</v>
      </c>
      <c r="CZ29" s="58">
        <f t="shared" si="29"/>
        <v>6239001.6319000004</v>
      </c>
      <c r="DA29" s="58">
        <f t="shared" si="29"/>
        <v>7205441.4436999997</v>
      </c>
      <c r="DB29" s="58">
        <f t="shared" si="29"/>
        <v>8017115.9857999999</v>
      </c>
      <c r="DC29" s="58">
        <f t="shared" si="29"/>
        <v>8393726.8027999997</v>
      </c>
      <c r="DD29" s="58">
        <f t="shared" si="29"/>
        <v>8367103.7847999996</v>
      </c>
      <c r="DE29" s="58">
        <f t="shared" si="29"/>
        <v>8287549.1767999995</v>
      </c>
      <c r="DF29" s="58">
        <f t="shared" si="29"/>
        <v>8017475.7320999997</v>
      </c>
      <c r="DG29" s="58">
        <f t="shared" si="29"/>
        <v>6119339.1180999996</v>
      </c>
      <c r="DH29" s="58">
        <f t="shared" si="29"/>
        <v>7091100.0859000003</v>
      </c>
      <c r="DI29" s="58">
        <f t="shared" si="29"/>
        <v>8013722.6610000003</v>
      </c>
      <c r="DJ29" s="58">
        <f t="shared" si="29"/>
        <v>7633335.3252999997</v>
      </c>
      <c r="DK29" s="58">
        <f t="shared" si="29"/>
        <v>9417803.3422999997</v>
      </c>
      <c r="DL29" s="58">
        <f t="shared" si="29"/>
        <v>9874736</v>
      </c>
      <c r="DM29" s="58">
        <f t="shared" si="29"/>
        <v>10375169.306</v>
      </c>
      <c r="DN29" s="58">
        <f t="shared" si="29"/>
        <v>10285158.727499999</v>
      </c>
      <c r="DO29" s="58">
        <f t="shared" si="29"/>
        <v>9975897.2841999996</v>
      </c>
      <c r="DP29" s="58">
        <f t="shared" si="29"/>
        <v>9996516.2710999995</v>
      </c>
      <c r="DQ29" s="58">
        <f t="shared" si="29"/>
        <v>9658277.5713999998</v>
      </c>
      <c r="DR29" s="58">
        <f t="shared" si="29"/>
        <v>9555410.503800001</v>
      </c>
      <c r="DS29" s="58">
        <f t="shared" ref="DS29:ET29" si="30">SUM(DS22:DS28)</f>
        <v>8558168.4704999998</v>
      </c>
      <c r="DT29" s="58">
        <f t="shared" si="30"/>
        <v>7310090</v>
      </c>
      <c r="DU29" s="58">
        <f t="shared" si="30"/>
        <v>9026223.5433999989</v>
      </c>
      <c r="DV29" s="58">
        <f t="shared" si="30"/>
        <v>8003883.2231000001</v>
      </c>
      <c r="DW29" s="58">
        <f t="shared" si="30"/>
        <v>9389106.3833000008</v>
      </c>
      <c r="DX29" s="58">
        <f t="shared" si="30"/>
        <v>9937465.7767999992</v>
      </c>
      <c r="DY29" s="58">
        <f t="shared" si="30"/>
        <v>10369345.4144</v>
      </c>
      <c r="DZ29" s="58">
        <f t="shared" si="30"/>
        <v>10529880.4287</v>
      </c>
      <c r="EA29" s="58">
        <f t="shared" si="30"/>
        <v>10219351.9608</v>
      </c>
      <c r="EB29" s="58">
        <f t="shared" si="30"/>
        <v>10334330</v>
      </c>
      <c r="EC29" s="58">
        <f t="shared" si="30"/>
        <v>9484012.9375</v>
      </c>
      <c r="ED29" s="58">
        <f t="shared" si="30"/>
        <v>9245038.4670000002</v>
      </c>
      <c r="EE29" s="58">
        <f t="shared" si="30"/>
        <v>10130807.328799998</v>
      </c>
      <c r="EF29" s="58">
        <f t="shared" si="30"/>
        <v>9906282.0683999993</v>
      </c>
      <c r="EG29" s="58">
        <f t="shared" si="30"/>
        <v>11019990.5108</v>
      </c>
      <c r="EH29" s="58">
        <f t="shared" si="30"/>
        <v>9915053.9407000002</v>
      </c>
      <c r="EI29" s="58">
        <f t="shared" si="30"/>
        <v>12829768.144300001</v>
      </c>
      <c r="EJ29" s="58">
        <f t="shared" si="30"/>
        <v>20015862.484499998</v>
      </c>
      <c r="EK29" s="58">
        <f t="shared" si="30"/>
        <v>23691325.545699999</v>
      </c>
      <c r="EL29" s="58">
        <f t="shared" si="30"/>
        <v>29745133.517300002</v>
      </c>
      <c r="EM29" s="58">
        <v>26031674.646700002</v>
      </c>
      <c r="EN29" s="58">
        <f t="shared" si="30"/>
        <v>29497063.281599998</v>
      </c>
      <c r="EO29" s="58">
        <f t="shared" si="30"/>
        <v>31237466.003899999</v>
      </c>
      <c r="EP29" s="58">
        <f t="shared" si="30"/>
        <v>30281611</v>
      </c>
      <c r="EQ29" s="58">
        <f t="shared" si="30"/>
        <v>30720542.950199999</v>
      </c>
      <c r="ER29" s="58">
        <f t="shared" si="30"/>
        <v>29033747.613200001</v>
      </c>
      <c r="ES29" s="58">
        <f t="shared" si="30"/>
        <v>23096148.748500001</v>
      </c>
      <c r="ET29" s="58">
        <f t="shared" si="30"/>
        <v>29987673.553199999</v>
      </c>
      <c r="EU29" s="58">
        <f t="shared" ref="EU29:FB29" si="31">SUM(EU22:EU28)</f>
        <v>33394050.251699999</v>
      </c>
      <c r="EV29" s="58">
        <f t="shared" si="31"/>
        <v>35038409.474600002</v>
      </c>
      <c r="EW29" s="58">
        <f t="shared" si="31"/>
        <v>34220544</v>
      </c>
      <c r="EX29" s="58">
        <f t="shared" si="31"/>
        <v>36219628</v>
      </c>
      <c r="EY29" s="58">
        <f t="shared" si="31"/>
        <v>34540692</v>
      </c>
      <c r="EZ29" s="58">
        <f t="shared" si="31"/>
        <v>35076423</v>
      </c>
      <c r="FA29" s="58">
        <f t="shared" si="31"/>
        <v>30375053.585699998</v>
      </c>
      <c r="FB29" s="58">
        <f t="shared" si="31"/>
        <v>32527271.447999999</v>
      </c>
      <c r="FC29" s="58">
        <f t="shared" ref="FC29:GE29" si="32">SUM(FC22:FC28)</f>
        <v>35573069.8156</v>
      </c>
      <c r="FD29" s="58">
        <f t="shared" si="32"/>
        <v>31958947.770000003</v>
      </c>
      <c r="FE29" s="58">
        <f t="shared" si="32"/>
        <v>35081636.280000001</v>
      </c>
      <c r="FF29" s="58">
        <f t="shared" si="32"/>
        <v>36874232.020000003</v>
      </c>
      <c r="FG29" s="58">
        <f t="shared" si="32"/>
        <v>38380893.520599999</v>
      </c>
      <c r="FH29" s="58">
        <f t="shared" si="32"/>
        <v>37065693.060000002</v>
      </c>
      <c r="FI29" s="58">
        <f t="shared" si="32"/>
        <v>36411196</v>
      </c>
      <c r="FJ29" s="58">
        <f t="shared" si="32"/>
        <v>35752500.452700004</v>
      </c>
      <c r="FK29" s="58">
        <f t="shared" si="32"/>
        <v>24062094.305699997</v>
      </c>
      <c r="FL29" s="58">
        <f t="shared" si="32"/>
        <v>33536350.262000002</v>
      </c>
      <c r="FM29" s="58">
        <f t="shared" si="32"/>
        <v>33541411.747499999</v>
      </c>
      <c r="FN29" s="58">
        <f t="shared" si="32"/>
        <v>31455128.507700004</v>
      </c>
      <c r="FO29" s="58">
        <f t="shared" si="32"/>
        <v>33308176.946700003</v>
      </c>
      <c r="FP29" s="58">
        <f t="shared" si="32"/>
        <v>32976644.039999995</v>
      </c>
      <c r="FQ29" s="58">
        <f t="shared" si="32"/>
        <v>36924910.979999997</v>
      </c>
      <c r="FR29" s="58">
        <f t="shared" si="32"/>
        <v>35080319.82</v>
      </c>
      <c r="FS29" s="58">
        <f t="shared" si="32"/>
        <v>34649011.239999995</v>
      </c>
      <c r="FT29" s="58">
        <f t="shared" si="32"/>
        <v>38409108.969999999</v>
      </c>
      <c r="FU29" s="58">
        <f t="shared" si="32"/>
        <v>36415044.329999998</v>
      </c>
      <c r="FV29" s="58">
        <f t="shared" si="32"/>
        <v>36946429.799999997</v>
      </c>
      <c r="FW29" s="58">
        <f t="shared" si="32"/>
        <v>35549678.149999999</v>
      </c>
      <c r="FX29" s="58">
        <f t="shared" si="32"/>
        <v>35910586</v>
      </c>
      <c r="FY29" s="58">
        <f t="shared" si="32"/>
        <v>35686901.539999999</v>
      </c>
      <c r="FZ29" s="58">
        <f t="shared" si="32"/>
        <v>33620296.710000001</v>
      </c>
      <c r="GA29" s="58">
        <f t="shared" si="32"/>
        <v>39200067.450000003</v>
      </c>
      <c r="GB29" s="58">
        <f t="shared" si="32"/>
        <v>36697780.289999992</v>
      </c>
      <c r="GC29" s="58">
        <f t="shared" si="32"/>
        <v>35511843.359999999</v>
      </c>
      <c r="GD29" s="58">
        <f t="shared" si="32"/>
        <v>32521075</v>
      </c>
      <c r="GE29" s="58">
        <f t="shared" si="32"/>
        <v>38345059</v>
      </c>
      <c r="GF29" s="58">
        <f t="shared" ref="GF29:GS29" si="33">SUM(GF22:GF28)</f>
        <v>37436647</v>
      </c>
      <c r="GG29" s="58">
        <f t="shared" si="33"/>
        <v>35468429</v>
      </c>
      <c r="GH29" s="58">
        <f t="shared" si="33"/>
        <v>40344975</v>
      </c>
      <c r="GI29" s="58">
        <f t="shared" si="33"/>
        <v>39045038</v>
      </c>
      <c r="GJ29" s="58">
        <f t="shared" si="33"/>
        <v>39089532</v>
      </c>
      <c r="GK29" s="58">
        <f t="shared" si="33"/>
        <v>36845797</v>
      </c>
      <c r="GL29" s="58">
        <f t="shared" si="33"/>
        <v>33460469</v>
      </c>
      <c r="GM29" s="58">
        <f t="shared" si="33"/>
        <v>37490065</v>
      </c>
      <c r="GN29" s="58">
        <f t="shared" si="33"/>
        <v>33341875.828700002</v>
      </c>
      <c r="GO29" s="58">
        <f t="shared" si="33"/>
        <v>30469059</v>
      </c>
      <c r="GP29" s="58">
        <f t="shared" si="33"/>
        <v>39141286</v>
      </c>
      <c r="GQ29" s="58">
        <f t="shared" si="33"/>
        <v>36667180</v>
      </c>
      <c r="GR29" s="58">
        <f t="shared" si="33"/>
        <v>26944635</v>
      </c>
      <c r="GS29" s="58">
        <f t="shared" si="33"/>
        <v>30556942.25</v>
      </c>
      <c r="GT29" s="58">
        <f t="shared" ref="GT29:GX29" si="34">SUM(GT22:GT28)</f>
        <v>41081103.360000007</v>
      </c>
      <c r="GU29" s="58">
        <f t="shared" si="34"/>
        <v>39174986</v>
      </c>
      <c r="GV29" s="58">
        <f t="shared" si="34"/>
        <v>39723080</v>
      </c>
      <c r="GW29" s="58">
        <f t="shared" si="34"/>
        <v>29641047</v>
      </c>
      <c r="GX29" s="58">
        <f t="shared" si="34"/>
        <v>29604575.521300003</v>
      </c>
      <c r="GY29" s="58">
        <f t="shared" ref="GY29:HI29" si="35">SUM(GY22:GY28)</f>
        <v>38844525.849100001</v>
      </c>
      <c r="GZ29" s="58">
        <f t="shared" si="35"/>
        <v>38083816</v>
      </c>
      <c r="HA29" s="58">
        <f t="shared" si="35"/>
        <v>43492978</v>
      </c>
      <c r="HB29" s="58">
        <f t="shared" si="35"/>
        <v>38372422</v>
      </c>
      <c r="HC29" s="58">
        <f t="shared" si="35"/>
        <v>45370788</v>
      </c>
      <c r="HD29" s="58">
        <f t="shared" si="35"/>
        <v>44016453.949899994</v>
      </c>
      <c r="HE29" s="58">
        <f t="shared" si="35"/>
        <v>40297222.720099993</v>
      </c>
      <c r="HF29" s="58">
        <f t="shared" si="35"/>
        <v>41877870.943400003</v>
      </c>
      <c r="HG29" s="58">
        <f t="shared" ref="HG29" si="36">SUM(HG22:HG28)</f>
        <v>44563858.151199996</v>
      </c>
      <c r="HH29" s="58">
        <f t="shared" si="35"/>
        <v>43325630.8917</v>
      </c>
      <c r="HI29" s="58">
        <f t="shared" si="35"/>
        <v>36654207.075099997</v>
      </c>
      <c r="HJ29" s="58">
        <f t="shared" si="0"/>
        <v>-6671423.8166000023</v>
      </c>
      <c r="HK29" s="38">
        <f t="shared" si="1"/>
        <v>-15.398330455421167</v>
      </c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</row>
    <row r="30" spans="1:268" s="7" customFormat="1" ht="15.75" customHeight="1" thickTop="1" thickBot="1" x14ac:dyDescent="0.3">
      <c r="B30" s="16"/>
      <c r="C30" s="17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2"/>
    </row>
    <row r="31" spans="1:268" s="15" customFormat="1" ht="33" thickTop="1" thickBot="1" x14ac:dyDescent="0.3">
      <c r="A31" s="7"/>
      <c r="C31" s="101"/>
      <c r="D31" s="102" t="s">
        <v>81</v>
      </c>
      <c r="E31" s="103"/>
      <c r="F31" s="104">
        <v>115387</v>
      </c>
      <c r="G31" s="104">
        <f>+G29+G21+G19</f>
        <v>99090</v>
      </c>
      <c r="H31" s="104">
        <v>115871</v>
      </c>
      <c r="I31" s="104">
        <v>116251</v>
      </c>
      <c r="J31" s="104">
        <f>+J29+J21+J19</f>
        <v>94792</v>
      </c>
      <c r="K31" s="104">
        <f>+K29+K21+K19</f>
        <v>97702</v>
      </c>
      <c r="L31" s="104">
        <f>+L29+L21+L19</f>
        <v>1623509</v>
      </c>
      <c r="M31" s="104">
        <f>+M29+M21+M19</f>
        <v>1461839</v>
      </c>
      <c r="N31" s="104"/>
      <c r="O31" s="104"/>
      <c r="P31" s="104"/>
      <c r="Q31" s="104"/>
      <c r="R31" s="104"/>
      <c r="S31" s="104"/>
      <c r="T31" s="104"/>
      <c r="U31" s="104">
        <f>+U29+U21+U19</f>
        <v>524255</v>
      </c>
      <c r="V31" s="104">
        <f t="shared" ref="V31:AL31" si="37">SUM(V19,V21,V29)</f>
        <v>662611</v>
      </c>
      <c r="W31" s="104">
        <f t="shared" si="37"/>
        <v>826062</v>
      </c>
      <c r="X31" s="104">
        <f t="shared" si="37"/>
        <v>1091635</v>
      </c>
      <c r="Y31" s="104">
        <f t="shared" si="37"/>
        <v>1169877</v>
      </c>
      <c r="Z31" s="104">
        <f t="shared" si="37"/>
        <v>1055284</v>
      </c>
      <c r="AA31" s="104">
        <f t="shared" si="37"/>
        <v>1073247</v>
      </c>
      <c r="AB31" s="104">
        <f t="shared" si="37"/>
        <v>881905</v>
      </c>
      <c r="AC31" s="104">
        <f t="shared" si="37"/>
        <v>314760</v>
      </c>
      <c r="AD31" s="104">
        <f t="shared" si="37"/>
        <v>258326</v>
      </c>
      <c r="AE31" s="104">
        <f t="shared" si="37"/>
        <v>207572</v>
      </c>
      <c r="AF31" s="104">
        <f t="shared" si="37"/>
        <v>418071</v>
      </c>
      <c r="AG31" s="104">
        <f t="shared" si="37"/>
        <v>308904</v>
      </c>
      <c r="AH31" s="104">
        <f t="shared" si="37"/>
        <v>433502</v>
      </c>
      <c r="AI31" s="104">
        <f t="shared" si="37"/>
        <v>861946</v>
      </c>
      <c r="AJ31" s="104">
        <f t="shared" si="37"/>
        <v>1606451</v>
      </c>
      <c r="AK31" s="104">
        <f t="shared" si="37"/>
        <v>1832681</v>
      </c>
      <c r="AL31" s="104">
        <f t="shared" si="37"/>
        <v>1671880</v>
      </c>
      <c r="AM31" s="104">
        <f t="shared" ref="AM31:AT31" si="38">+AM29+AM21+AM19</f>
        <v>1340285</v>
      </c>
      <c r="AN31" s="105">
        <f t="shared" si="38"/>
        <v>701939</v>
      </c>
      <c r="AO31" s="105">
        <f t="shared" si="38"/>
        <v>481831</v>
      </c>
      <c r="AP31" s="105">
        <f t="shared" si="38"/>
        <v>899344</v>
      </c>
      <c r="AQ31" s="105">
        <f t="shared" si="38"/>
        <v>656611</v>
      </c>
      <c r="AR31" s="105">
        <f t="shared" si="38"/>
        <v>909848</v>
      </c>
      <c r="AS31" s="105">
        <f t="shared" si="38"/>
        <v>745598</v>
      </c>
      <c r="AT31" s="105">
        <f t="shared" si="38"/>
        <v>1480715.3</v>
      </c>
      <c r="AU31" s="105">
        <f>+AU33*30</f>
        <v>1797360</v>
      </c>
      <c r="AV31" s="105">
        <f t="shared" ref="AV31:CA31" si="39">+AV29+AV21+AV19</f>
        <v>1816667</v>
      </c>
      <c r="AW31" s="105">
        <f t="shared" si="39"/>
        <v>2268195.4873000002</v>
      </c>
      <c r="AX31" s="105">
        <f t="shared" si="39"/>
        <v>2184653.7999999998</v>
      </c>
      <c r="AY31" s="105">
        <f t="shared" si="39"/>
        <v>1653682</v>
      </c>
      <c r="AZ31" s="105">
        <f t="shared" si="39"/>
        <v>546899</v>
      </c>
      <c r="BA31" s="105">
        <f t="shared" si="39"/>
        <v>639172</v>
      </c>
      <c r="BB31" s="105">
        <f t="shared" si="39"/>
        <v>709667.16740000003</v>
      </c>
      <c r="BC31" s="105">
        <f t="shared" si="39"/>
        <v>906412.64</v>
      </c>
      <c r="BD31" s="105">
        <f t="shared" si="39"/>
        <v>1120943.5177</v>
      </c>
      <c r="BE31" s="105">
        <f t="shared" si="39"/>
        <v>846850.66009999998</v>
      </c>
      <c r="BF31" s="105">
        <f t="shared" si="39"/>
        <v>1571626.68</v>
      </c>
      <c r="BG31" s="105">
        <f t="shared" si="39"/>
        <v>1992640.23</v>
      </c>
      <c r="BH31" s="105">
        <f t="shared" si="39"/>
        <v>1909117.88</v>
      </c>
      <c r="BI31" s="105">
        <f t="shared" si="39"/>
        <v>1528865</v>
      </c>
      <c r="BJ31" s="105">
        <f t="shared" si="39"/>
        <v>1789217.4985</v>
      </c>
      <c r="BK31" s="105">
        <f t="shared" si="39"/>
        <v>2417546.0644999999</v>
      </c>
      <c r="BL31" s="105">
        <f t="shared" si="39"/>
        <v>2309359.6084000003</v>
      </c>
      <c r="BM31" s="105">
        <f t="shared" si="39"/>
        <v>1380806.1406999999</v>
      </c>
      <c r="BN31" s="105">
        <f t="shared" si="39"/>
        <v>1371073.8284</v>
      </c>
      <c r="BO31" s="105">
        <f t="shared" si="39"/>
        <v>988547.79509999999</v>
      </c>
      <c r="BP31" s="105">
        <f t="shared" si="39"/>
        <v>2628557.58</v>
      </c>
      <c r="BQ31" s="105">
        <f t="shared" si="39"/>
        <v>2923342.8073999998</v>
      </c>
      <c r="BR31" s="105">
        <f t="shared" si="39"/>
        <v>2849304.9953000001</v>
      </c>
      <c r="BS31" s="105">
        <f t="shared" si="39"/>
        <v>2860254.4254000001</v>
      </c>
      <c r="BT31" s="105">
        <f t="shared" si="39"/>
        <v>3675075.9865000001</v>
      </c>
      <c r="BU31" s="105">
        <f t="shared" si="39"/>
        <v>3897016.1036</v>
      </c>
      <c r="BV31" s="105">
        <f t="shared" si="39"/>
        <v>3428129.9893</v>
      </c>
      <c r="BW31" s="105">
        <f t="shared" si="39"/>
        <v>2520728.8610999999</v>
      </c>
      <c r="BX31" s="105">
        <f t="shared" si="39"/>
        <v>3105977.8486999995</v>
      </c>
      <c r="BY31" s="105">
        <f t="shared" si="39"/>
        <v>2470234.8902000003</v>
      </c>
      <c r="BZ31" s="105">
        <f t="shared" si="39"/>
        <v>2996842.7779999999</v>
      </c>
      <c r="CA31" s="105">
        <f t="shared" si="39"/>
        <v>3056417</v>
      </c>
      <c r="CB31" s="105">
        <f t="shared" ref="CB31:DG31" si="40">+CB29+CB21+CB19</f>
        <v>4693330.9400000004</v>
      </c>
      <c r="CC31" s="105">
        <f t="shared" si="40"/>
        <v>5263724.6561000003</v>
      </c>
      <c r="CD31" s="105">
        <f t="shared" si="40"/>
        <v>5743495.5800000001</v>
      </c>
      <c r="CE31" s="105">
        <f t="shared" si="40"/>
        <v>5539422.7000000002</v>
      </c>
      <c r="CF31" s="105">
        <f t="shared" si="40"/>
        <v>5646487.5148</v>
      </c>
      <c r="CG31" s="105">
        <f t="shared" si="40"/>
        <v>4156010</v>
      </c>
      <c r="CH31" s="105">
        <f t="shared" si="40"/>
        <v>5540101.4246999994</v>
      </c>
      <c r="CI31" s="105">
        <f t="shared" si="40"/>
        <v>5135084.9452999998</v>
      </c>
      <c r="CJ31" s="105">
        <f t="shared" si="40"/>
        <v>3999823</v>
      </c>
      <c r="CK31" s="105">
        <f t="shared" si="40"/>
        <v>3746620.9824000001</v>
      </c>
      <c r="CL31" s="105">
        <f t="shared" si="40"/>
        <v>2688240.8104000003</v>
      </c>
      <c r="CM31" s="105">
        <f t="shared" si="40"/>
        <v>2583817.8502000002</v>
      </c>
      <c r="CN31" s="105">
        <f t="shared" si="40"/>
        <v>4485275.2382999994</v>
      </c>
      <c r="CO31" s="105">
        <f t="shared" si="40"/>
        <v>6533004.4687000001</v>
      </c>
      <c r="CP31" s="105">
        <f t="shared" si="40"/>
        <v>6833737.6652999995</v>
      </c>
      <c r="CQ31" s="105">
        <f t="shared" si="40"/>
        <v>7043968.7001999998</v>
      </c>
      <c r="CR31" s="105">
        <f t="shared" si="40"/>
        <v>6793129.9065000005</v>
      </c>
      <c r="CS31" s="105">
        <f t="shared" si="40"/>
        <v>6536075.4170999993</v>
      </c>
      <c r="CT31" s="105">
        <f t="shared" si="40"/>
        <v>5728255.1628999999</v>
      </c>
      <c r="CU31" s="105">
        <f t="shared" si="40"/>
        <v>5719188.5084999995</v>
      </c>
      <c r="CV31" s="105">
        <f t="shared" si="40"/>
        <v>5698321.9317999994</v>
      </c>
      <c r="CW31" s="105">
        <f t="shared" si="40"/>
        <v>5393869.0293999994</v>
      </c>
      <c r="CX31" s="105">
        <f t="shared" si="40"/>
        <v>6599008.4827000005</v>
      </c>
      <c r="CY31" s="105">
        <f t="shared" si="40"/>
        <v>6015112.4024</v>
      </c>
      <c r="CZ31" s="105">
        <f t="shared" si="40"/>
        <v>6794189.7645000005</v>
      </c>
      <c r="DA31" s="105">
        <f t="shared" si="40"/>
        <v>8332172.0219999999</v>
      </c>
      <c r="DB31" s="105">
        <f t="shared" si="40"/>
        <v>9161334.644199999</v>
      </c>
      <c r="DC31" s="105">
        <f t="shared" si="40"/>
        <v>9558625.6827999987</v>
      </c>
      <c r="DD31" s="105">
        <f t="shared" si="40"/>
        <v>9475606.849200001</v>
      </c>
      <c r="DE31" s="105">
        <f t="shared" si="40"/>
        <v>9289186.1072000004</v>
      </c>
      <c r="DF31" s="105">
        <f t="shared" si="40"/>
        <v>9141420.8699999992</v>
      </c>
      <c r="DG31" s="105">
        <f t="shared" si="40"/>
        <v>7077637.9024999989</v>
      </c>
      <c r="DH31" s="105">
        <f t="shared" ref="DH31:EQ31" si="41">+DH29+DH21+DH19</f>
        <v>7850203.0192999998</v>
      </c>
      <c r="DI31" s="105">
        <f t="shared" si="41"/>
        <v>8851687.7773000002</v>
      </c>
      <c r="DJ31" s="105">
        <f t="shared" si="41"/>
        <v>8384099.4900999991</v>
      </c>
      <c r="DK31" s="105">
        <f t="shared" si="41"/>
        <v>10504065.2216</v>
      </c>
      <c r="DL31" s="105">
        <f t="shared" si="41"/>
        <v>11073967.1426</v>
      </c>
      <c r="DM31" s="105">
        <f t="shared" si="41"/>
        <v>11542834.8467</v>
      </c>
      <c r="DN31" s="105">
        <f t="shared" si="41"/>
        <v>11455438.347899999</v>
      </c>
      <c r="DO31" s="105">
        <f t="shared" si="41"/>
        <v>11200907.600799998</v>
      </c>
      <c r="DP31" s="105">
        <f t="shared" si="41"/>
        <v>10965827.6621</v>
      </c>
      <c r="DQ31" s="105">
        <f t="shared" si="41"/>
        <v>10603295.5714</v>
      </c>
      <c r="DR31" s="105">
        <f t="shared" si="41"/>
        <v>10445782.337100001</v>
      </c>
      <c r="DS31" s="105">
        <f t="shared" si="41"/>
        <v>9214458.6542000007</v>
      </c>
      <c r="DT31" s="105">
        <f t="shared" si="41"/>
        <v>7812854</v>
      </c>
      <c r="DU31" s="105">
        <f t="shared" si="41"/>
        <v>9564464.7571999989</v>
      </c>
      <c r="DV31" s="105">
        <f t="shared" si="41"/>
        <v>8669624.6629000008</v>
      </c>
      <c r="DW31" s="105">
        <f t="shared" si="41"/>
        <v>10171748.570500001</v>
      </c>
      <c r="DX31" s="105">
        <f t="shared" si="41"/>
        <v>10870030.672899999</v>
      </c>
      <c r="DY31" s="105">
        <f t="shared" si="41"/>
        <v>11384232.2918</v>
      </c>
      <c r="DZ31" s="105">
        <f t="shared" si="41"/>
        <v>11674845.6811</v>
      </c>
      <c r="EA31" s="105">
        <f t="shared" si="41"/>
        <v>11273921.252899999</v>
      </c>
      <c r="EB31" s="105">
        <f t="shared" si="41"/>
        <v>11337064.8452</v>
      </c>
      <c r="EC31" s="105">
        <f t="shared" si="41"/>
        <v>10532833.9375</v>
      </c>
      <c r="ED31" s="105">
        <f t="shared" si="41"/>
        <v>10174890.546800001</v>
      </c>
      <c r="EE31" s="105">
        <f t="shared" si="41"/>
        <v>11117456.328799998</v>
      </c>
      <c r="EF31" s="105">
        <f t="shared" si="41"/>
        <v>10706492.4893</v>
      </c>
      <c r="EG31" s="105">
        <f t="shared" si="41"/>
        <v>11848833.5108</v>
      </c>
      <c r="EH31" s="105">
        <f t="shared" si="41"/>
        <v>10747040.9812</v>
      </c>
      <c r="EI31" s="105">
        <f t="shared" si="41"/>
        <v>13584282.9143</v>
      </c>
      <c r="EJ31" s="105">
        <f t="shared" si="41"/>
        <v>21026312.484499998</v>
      </c>
      <c r="EK31" s="105">
        <f t="shared" si="41"/>
        <v>24675925.284599997</v>
      </c>
      <c r="EL31" s="105">
        <f t="shared" si="41"/>
        <v>30736147.269600004</v>
      </c>
      <c r="EM31" s="105">
        <v>27018125.422000002</v>
      </c>
      <c r="EN31" s="105">
        <f t="shared" si="41"/>
        <v>30513865.1525</v>
      </c>
      <c r="EO31" s="105">
        <f>+EO29+EO21+EO19</f>
        <v>32323152.757099997</v>
      </c>
      <c r="EP31" s="105">
        <f t="shared" si="41"/>
        <v>31311594</v>
      </c>
      <c r="EQ31" s="105">
        <f t="shared" si="41"/>
        <v>31621945.928999998</v>
      </c>
      <c r="ER31" s="105">
        <f>+ER29+ER21+ER19</f>
        <v>29922752.009600002</v>
      </c>
      <c r="ES31" s="105">
        <f>+ES29+ES21+ES19</f>
        <v>24167380.487800002</v>
      </c>
      <c r="ET31" s="105">
        <f>+ET29+ET21+ET19</f>
        <v>31034662.3926</v>
      </c>
      <c r="EU31" s="105">
        <f>+EU29+EU21+EU19</f>
        <v>34469775.230799995</v>
      </c>
      <c r="EV31" s="105">
        <f>+EV29+EV21+EV19</f>
        <v>36144402.833700001</v>
      </c>
      <c r="EW31" s="105">
        <f t="shared" ref="EW31:FF31" si="42">+EW29+EW21+EW19</f>
        <v>35314177</v>
      </c>
      <c r="EX31" s="105">
        <f t="shared" si="42"/>
        <v>37236710</v>
      </c>
      <c r="EY31" s="105">
        <f t="shared" si="42"/>
        <v>35514359</v>
      </c>
      <c r="EZ31" s="105">
        <f t="shared" si="42"/>
        <v>35926071</v>
      </c>
      <c r="FA31" s="105">
        <f>+FA29+FA21+FA19</f>
        <v>31162178.010899998</v>
      </c>
      <c r="FB31" s="105">
        <f>+FB29+FB21+FB19</f>
        <v>33276051.767999999</v>
      </c>
      <c r="FC31" s="105">
        <f>+FC29+FC21+FC19</f>
        <v>36369521.701300003</v>
      </c>
      <c r="FD31" s="105">
        <f t="shared" si="42"/>
        <v>32686167.140000004</v>
      </c>
      <c r="FE31" s="105">
        <f t="shared" si="42"/>
        <v>35812962</v>
      </c>
      <c r="FF31" s="105">
        <f t="shared" si="42"/>
        <v>37891227.619999997</v>
      </c>
      <c r="FG31" s="105">
        <f t="shared" ref="FG31:FT31" si="43">SUM(FG19+FG21+FG29)</f>
        <v>39536195.105799995</v>
      </c>
      <c r="FH31" s="105">
        <f t="shared" si="43"/>
        <v>38318080.055</v>
      </c>
      <c r="FI31" s="105">
        <f t="shared" si="43"/>
        <v>37731163</v>
      </c>
      <c r="FJ31" s="105">
        <f t="shared" si="43"/>
        <v>36862402.792300001</v>
      </c>
      <c r="FK31" s="105">
        <f t="shared" si="43"/>
        <v>24887555.379099995</v>
      </c>
      <c r="FL31" s="105">
        <f t="shared" si="43"/>
        <v>34261245.232000001</v>
      </c>
      <c r="FM31" s="105">
        <f t="shared" si="43"/>
        <v>34314151.977299996</v>
      </c>
      <c r="FN31" s="105">
        <f t="shared" si="43"/>
        <v>32227853.245000005</v>
      </c>
      <c r="FO31" s="105">
        <f t="shared" si="43"/>
        <v>33750707.9318</v>
      </c>
      <c r="FP31" s="105">
        <f t="shared" si="43"/>
        <v>33613009.849999994</v>
      </c>
      <c r="FQ31" s="105">
        <f t="shared" si="43"/>
        <v>37686501.809999995</v>
      </c>
      <c r="FR31" s="105">
        <f t="shared" si="43"/>
        <v>35805982.350000001</v>
      </c>
      <c r="FS31" s="105">
        <f t="shared" si="43"/>
        <v>35615395.189999998</v>
      </c>
      <c r="FT31" s="105">
        <f t="shared" si="43"/>
        <v>39349860.710000001</v>
      </c>
      <c r="FU31" s="105">
        <f t="shared" ref="FU31:GE31" si="44">SUM(FU19+FU21+FU29)</f>
        <v>37197099.390000001</v>
      </c>
      <c r="FV31" s="105">
        <f t="shared" si="44"/>
        <v>37776599.449999996</v>
      </c>
      <c r="FW31" s="105">
        <f t="shared" si="44"/>
        <v>36428732.369999997</v>
      </c>
      <c r="FX31" s="105">
        <f t="shared" si="44"/>
        <v>36793446</v>
      </c>
      <c r="FY31" s="105">
        <f t="shared" si="44"/>
        <v>36672688.740000002</v>
      </c>
      <c r="FZ31" s="105">
        <f t="shared" si="44"/>
        <v>34455433.210000001</v>
      </c>
      <c r="GA31" s="105">
        <f t="shared" si="44"/>
        <v>40250329.890000001</v>
      </c>
      <c r="GB31" s="105">
        <f t="shared" si="44"/>
        <v>37702643.179999992</v>
      </c>
      <c r="GC31" s="105">
        <f t="shared" si="44"/>
        <v>36398078.060000002</v>
      </c>
      <c r="GD31" s="105">
        <f t="shared" si="44"/>
        <v>33396155</v>
      </c>
      <c r="GE31" s="105">
        <f t="shared" si="44"/>
        <v>39647927</v>
      </c>
      <c r="GF31" s="105">
        <f t="shared" ref="GF31:GL31" si="45">SUM(GF19+GF21+GF29)</f>
        <v>38825121</v>
      </c>
      <c r="GG31" s="105">
        <f t="shared" si="45"/>
        <v>36648504</v>
      </c>
      <c r="GH31" s="105">
        <f t="shared" si="45"/>
        <v>41653998</v>
      </c>
      <c r="GI31" s="105">
        <f t="shared" si="45"/>
        <v>40346560</v>
      </c>
      <c r="GJ31" s="105">
        <f t="shared" si="45"/>
        <v>40409537</v>
      </c>
      <c r="GK31" s="105">
        <f t="shared" si="45"/>
        <v>38232607</v>
      </c>
      <c r="GL31" s="105">
        <f t="shared" si="45"/>
        <v>34600545</v>
      </c>
      <c r="GM31" s="105">
        <f t="shared" ref="GM31:GX31" si="46">SUM(GM19+GM21+GM29)</f>
        <v>38815242</v>
      </c>
      <c r="GN31" s="105">
        <f t="shared" si="46"/>
        <v>34604729.053500004</v>
      </c>
      <c r="GO31" s="105">
        <f t="shared" si="46"/>
        <v>31776766</v>
      </c>
      <c r="GP31" s="105">
        <f t="shared" si="46"/>
        <v>40548298</v>
      </c>
      <c r="GQ31" s="105">
        <f t="shared" si="46"/>
        <v>37975045</v>
      </c>
      <c r="GR31" s="105">
        <f t="shared" si="46"/>
        <v>28434246</v>
      </c>
      <c r="GS31" s="105">
        <f t="shared" si="46"/>
        <v>31994936.030000001</v>
      </c>
      <c r="GT31" s="105">
        <f t="shared" si="46"/>
        <v>42532830.790000007</v>
      </c>
      <c r="GU31" s="105">
        <f t="shared" si="46"/>
        <v>40599514</v>
      </c>
      <c r="GV31" s="105">
        <f t="shared" si="46"/>
        <v>41124007</v>
      </c>
      <c r="GW31" s="105">
        <f t="shared" si="46"/>
        <v>30958935</v>
      </c>
      <c r="GX31" s="105">
        <f t="shared" si="46"/>
        <v>30833553.095500004</v>
      </c>
      <c r="GY31" s="105">
        <f t="shared" ref="GY31:HF31" si="47">SUM(GY19+GY21+GY29)</f>
        <v>40232409.874700002</v>
      </c>
      <c r="GZ31" s="105">
        <f t="shared" si="47"/>
        <v>39408416</v>
      </c>
      <c r="HA31" s="105">
        <f t="shared" si="47"/>
        <v>44842373</v>
      </c>
      <c r="HB31" s="105">
        <f t="shared" si="47"/>
        <v>39782669</v>
      </c>
      <c r="HC31" s="105">
        <f t="shared" si="47"/>
        <v>46883532</v>
      </c>
      <c r="HD31" s="105">
        <f t="shared" si="47"/>
        <v>45511240.262299992</v>
      </c>
      <c r="HE31" s="105">
        <f t="shared" si="47"/>
        <v>41730001.585499994</v>
      </c>
      <c r="HF31" s="105">
        <f t="shared" si="47"/>
        <v>43402989.402400002</v>
      </c>
      <c r="HG31" s="43">
        <f t="shared" ref="HG31:HI31" si="48">SUM(HG19+HG21+HG29)</f>
        <v>46028060.580699995</v>
      </c>
      <c r="HH31" s="105">
        <f t="shared" si="48"/>
        <v>44816755.141800001</v>
      </c>
      <c r="HI31" s="105">
        <f t="shared" si="48"/>
        <v>37928950.224599995</v>
      </c>
      <c r="HJ31" s="105">
        <f t="shared" si="0"/>
        <v>-6887804.9172000065</v>
      </c>
      <c r="HK31" s="43">
        <f t="shared" si="1"/>
        <v>-15.368816629867613</v>
      </c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</row>
    <row r="32" spans="1:268" s="7" customFormat="1" ht="15.75" customHeight="1" thickTop="1" thickBot="1" x14ac:dyDescent="0.3">
      <c r="B32" s="16"/>
      <c r="C32" s="17"/>
      <c r="D32" s="39"/>
      <c r="E32" s="40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2"/>
    </row>
    <row r="33" spans="1:268" s="15" customFormat="1" ht="33" thickTop="1" thickBot="1" x14ac:dyDescent="0.3">
      <c r="A33" s="7"/>
      <c r="C33" s="101"/>
      <c r="D33" s="102" t="s">
        <v>82</v>
      </c>
      <c r="E33" s="103"/>
      <c r="F33" s="104">
        <f>+G31+G25+G21</f>
        <v>143601</v>
      </c>
      <c r="G33" s="104">
        <v>115871</v>
      </c>
      <c r="H33" s="104">
        <v>116251</v>
      </c>
      <c r="I33" s="104">
        <f>+J31+J25+J21</f>
        <v>138689</v>
      </c>
      <c r="J33" s="104">
        <f>+K31+K25+K21</f>
        <v>141859</v>
      </c>
      <c r="K33" s="104" t="e">
        <f>+#REF!+#REF!+#REF!+1</f>
        <v>#REF!</v>
      </c>
      <c r="L33" s="104">
        <f>+L31/30</f>
        <v>54116.966666666667</v>
      </c>
      <c r="M33" s="104">
        <f>+M31/31</f>
        <v>47156.096774193546</v>
      </c>
      <c r="N33" s="104"/>
      <c r="O33" s="104"/>
      <c r="P33" s="104"/>
      <c r="Q33" s="104"/>
      <c r="R33" s="104"/>
      <c r="S33" s="104"/>
      <c r="T33" s="104"/>
      <c r="U33" s="104">
        <f>+U31/31</f>
        <v>16911.451612903227</v>
      </c>
      <c r="V33" s="104">
        <f>+V31/31</f>
        <v>21374.548387096773</v>
      </c>
      <c r="W33" s="104">
        <f>+W31/30</f>
        <v>27535.4</v>
      </c>
      <c r="X33" s="104">
        <f>+X31/31</f>
        <v>35214.032258064515</v>
      </c>
      <c r="Y33" s="104">
        <f>+Y31/31</f>
        <v>37737.967741935485</v>
      </c>
      <c r="Z33" s="104">
        <f>+Z31/30</f>
        <v>35176.133333333331</v>
      </c>
      <c r="AA33" s="104">
        <f>+AA31/31</f>
        <v>34620.870967741932</v>
      </c>
      <c r="AB33" s="104">
        <f>+AB31/30</f>
        <v>29396.833333333332</v>
      </c>
      <c r="AC33" s="104">
        <f>+AC31/31</f>
        <v>10153.548387096775</v>
      </c>
      <c r="AD33" s="104">
        <f>+AD31/31</f>
        <v>8333.0967741935492</v>
      </c>
      <c r="AE33" s="104">
        <f>+AE31/28</f>
        <v>7413.2857142857147</v>
      </c>
      <c r="AF33" s="104">
        <f>+AF31/31</f>
        <v>13486.161290322581</v>
      </c>
      <c r="AG33" s="104">
        <f>+AG31/30</f>
        <v>10296.799999999999</v>
      </c>
      <c r="AH33" s="104">
        <f>+AH31/31</f>
        <v>13983.935483870968</v>
      </c>
      <c r="AI33" s="104">
        <f>+AI31/30</f>
        <v>28731.533333333333</v>
      </c>
      <c r="AJ33" s="104">
        <f>+AJ31/31</f>
        <v>51821</v>
      </c>
      <c r="AK33" s="104">
        <f>+AK31/31</f>
        <v>59118.741935483871</v>
      </c>
      <c r="AL33" s="104">
        <f>+AL31/30</f>
        <v>55729.333333333336</v>
      </c>
      <c r="AM33" s="104">
        <f>+AM31/31</f>
        <v>43235</v>
      </c>
      <c r="AN33" s="105">
        <f>+AN31/30</f>
        <v>23397.966666666667</v>
      </c>
      <c r="AO33" s="105">
        <f>+AO31/31</f>
        <v>15542.935483870968</v>
      </c>
      <c r="AP33" s="105">
        <f>+AP31/31</f>
        <v>29011.096774193549</v>
      </c>
      <c r="AQ33" s="105">
        <f>+AQ31/28</f>
        <v>23450.392857142859</v>
      </c>
      <c r="AR33" s="105">
        <f>+AR31/31</f>
        <v>29349.935483870966</v>
      </c>
      <c r="AS33" s="105">
        <f>+AS31/30</f>
        <v>24853.266666666666</v>
      </c>
      <c r="AT33" s="105">
        <f>+AT31/31</f>
        <v>47765.009677419359</v>
      </c>
      <c r="AU33" s="105">
        <v>59912</v>
      </c>
      <c r="AV33" s="105">
        <f>+AV31/31</f>
        <v>58602.161290322583</v>
      </c>
      <c r="AW33" s="105">
        <f>+AW31/31</f>
        <v>73167.596364516139</v>
      </c>
      <c r="AX33" s="105">
        <f>+AX31/30</f>
        <v>72821.79333333332</v>
      </c>
      <c r="AY33" s="105">
        <f>+AY31/31</f>
        <v>53344.580645161288</v>
      </c>
      <c r="AZ33" s="105">
        <f>+AZ31/30</f>
        <v>18229.966666666667</v>
      </c>
      <c r="BA33" s="105">
        <f>+BA31/31</f>
        <v>20618.451612903227</v>
      </c>
      <c r="BB33" s="105">
        <f>+BB31/31</f>
        <v>22892.489270967744</v>
      </c>
      <c r="BC33" s="105">
        <f>+BC31/28</f>
        <v>32371.88</v>
      </c>
      <c r="BD33" s="105">
        <f>+BD31/31</f>
        <v>36159.468312903227</v>
      </c>
      <c r="BE33" s="105">
        <f>+BE31/30</f>
        <v>28228.355336666667</v>
      </c>
      <c r="BF33" s="105">
        <f>+BF31/31</f>
        <v>50697.634838709673</v>
      </c>
      <c r="BG33" s="105">
        <f>+BG31/30</f>
        <v>66421.341</v>
      </c>
      <c r="BH33" s="105">
        <f>+BH31/31</f>
        <v>61584.447741935481</v>
      </c>
      <c r="BI33" s="105">
        <f>+BI31/31</f>
        <v>49318.225806451614</v>
      </c>
      <c r="BJ33" s="105">
        <f>+BJ31/30</f>
        <v>59640.583283333333</v>
      </c>
      <c r="BK33" s="105">
        <f>+BK31/31</f>
        <v>77985.356919354832</v>
      </c>
      <c r="BL33" s="105">
        <f>+BL31/30</f>
        <v>76978.653613333343</v>
      </c>
      <c r="BM33" s="105">
        <f>+BM31/31</f>
        <v>44542.133570967737</v>
      </c>
      <c r="BN33" s="105">
        <f>+BN31/31</f>
        <v>44228.188012903229</v>
      </c>
      <c r="BO33" s="105">
        <f>+BO31/29</f>
        <v>34087.855003448276</v>
      </c>
      <c r="BP33" s="105">
        <f>+BP31/31</f>
        <v>84792.180000000008</v>
      </c>
      <c r="BQ33" s="105">
        <f>+BQ31/30</f>
        <v>97444.760246666658</v>
      </c>
      <c r="BR33" s="105">
        <f>+BR31/31</f>
        <v>91913.064364516133</v>
      </c>
      <c r="BS33" s="105">
        <f>+BS31/31</f>
        <v>92266.271787096775</v>
      </c>
      <c r="BT33" s="105">
        <f>+BT31/30</f>
        <v>122502.53288333333</v>
      </c>
      <c r="BU33" s="105">
        <f>+BU31/31</f>
        <v>125710.19689032258</v>
      </c>
      <c r="BV33" s="105">
        <f>+BV31/30</f>
        <v>114270.99964333333</v>
      </c>
      <c r="BW33" s="105">
        <f>+BW31/31</f>
        <v>81313.834229032247</v>
      </c>
      <c r="BX33" s="105">
        <f>+BX31/31</f>
        <v>100192.83382903224</v>
      </c>
      <c r="BY33" s="105">
        <f>+BY31/28</f>
        <v>88222.674650000015</v>
      </c>
      <c r="BZ33" s="105">
        <f>+BZ31/31</f>
        <v>96672.347677419355</v>
      </c>
      <c r="CA33" s="105">
        <f>+CA31/30</f>
        <v>101880.56666666667</v>
      </c>
      <c r="CB33" s="105">
        <f>+CB31/31</f>
        <v>151397.77225806453</v>
      </c>
      <c r="CC33" s="105">
        <f>+CC31/30</f>
        <v>175457.48853666667</v>
      </c>
      <c r="CD33" s="105">
        <f>+CD31/31</f>
        <v>185274.05096774193</v>
      </c>
      <c r="CE33" s="105">
        <f>+CE31/31</f>
        <v>178691.05483870968</v>
      </c>
      <c r="CF33" s="105">
        <f>+CF31/30</f>
        <v>188216.25049333333</v>
      </c>
      <c r="CG33" s="105">
        <f>+CG31/31</f>
        <v>134064.83870967742</v>
      </c>
      <c r="CH33" s="105">
        <f>+CH31/30</f>
        <v>184670.04748999997</v>
      </c>
      <c r="CI33" s="105">
        <f>+CI31/31</f>
        <v>165647.90146129031</v>
      </c>
      <c r="CJ33" s="105">
        <f>+CJ31/31</f>
        <v>129026.54838709677</v>
      </c>
      <c r="CK33" s="105">
        <f>+CK31/28</f>
        <v>133807.89222857144</v>
      </c>
      <c r="CL33" s="105">
        <f>+CL31/31</f>
        <v>86717.445496774206</v>
      </c>
      <c r="CM33" s="105">
        <f>+CM31/30</f>
        <v>86127.261673333342</v>
      </c>
      <c r="CN33" s="105">
        <f>+CN31/31</f>
        <v>144686.29800967741</v>
      </c>
      <c r="CO33" s="105">
        <f>+CO31/30</f>
        <v>217766.81562333333</v>
      </c>
      <c r="CP33" s="105">
        <f>+CP31/31</f>
        <v>220443.15049354837</v>
      </c>
      <c r="CQ33" s="105">
        <f>+CQ31/31</f>
        <v>227224.79678064515</v>
      </c>
      <c r="CR33" s="105">
        <f>+CR31/30</f>
        <v>226437.66355000003</v>
      </c>
      <c r="CS33" s="105">
        <f>+CS31/31</f>
        <v>210841.14248709675</v>
      </c>
      <c r="CT33" s="105">
        <f>+CT31/30</f>
        <v>190941.83876333333</v>
      </c>
      <c r="CU33" s="105">
        <f>+CU31/31</f>
        <v>184489.95188709677</v>
      </c>
      <c r="CV33" s="105">
        <f>+CV31/31</f>
        <v>183816.83650967741</v>
      </c>
      <c r="CW33" s="105">
        <f>+CW31/28</f>
        <v>192638.17962142854</v>
      </c>
      <c r="CX33" s="105">
        <f>+CX31/31</f>
        <v>212871.24137741938</v>
      </c>
      <c r="CY33" s="105">
        <f>+CY31/30</f>
        <v>200503.74674666667</v>
      </c>
      <c r="CZ33" s="105">
        <f>+CZ31/31</f>
        <v>219167.41175806453</v>
      </c>
      <c r="DA33" s="105">
        <f>+DA31/30</f>
        <v>277739.0674</v>
      </c>
      <c r="DB33" s="105">
        <f>+DB31/31</f>
        <v>295526.92400645156</v>
      </c>
      <c r="DC33" s="105">
        <f>+DC31/31</f>
        <v>308342.7639612903</v>
      </c>
      <c r="DD33" s="105">
        <f>+DD31/31</f>
        <v>305664.73707096779</v>
      </c>
      <c r="DE33" s="105">
        <f>+DE31/30</f>
        <v>309639.5369066667</v>
      </c>
      <c r="DF33" s="105">
        <f>+DF31/31</f>
        <v>294884.54419354838</v>
      </c>
      <c r="DG33" s="105">
        <f>+DG31/31</f>
        <v>228310.90008064514</v>
      </c>
      <c r="DH33" s="105">
        <f>+DH31/29</f>
        <v>270696.65583793103</v>
      </c>
      <c r="DI33" s="105">
        <f>+DI31/31</f>
        <v>285538.31539677421</v>
      </c>
      <c r="DJ33" s="105">
        <f>+DJ31/30</f>
        <v>279469.98300333333</v>
      </c>
      <c r="DK33" s="105">
        <f>+DK31/31</f>
        <v>338840.81359999999</v>
      </c>
      <c r="DL33" s="105">
        <f>+DL31/30</f>
        <v>369132.23808666668</v>
      </c>
      <c r="DM33" s="105">
        <f>+DM31/31</f>
        <v>372349.51118387096</v>
      </c>
      <c r="DN33" s="105">
        <f>+DN31/31</f>
        <v>369530.26928709674</v>
      </c>
      <c r="DO33" s="105">
        <f>+DO31/30</f>
        <v>373363.58669333329</v>
      </c>
      <c r="DP33" s="105">
        <f>+DP31/31</f>
        <v>353736.37619677419</v>
      </c>
      <c r="DQ33" s="105">
        <f>+DQ31/30</f>
        <v>353443.18571333331</v>
      </c>
      <c r="DR33" s="105">
        <f>+DR31/31</f>
        <v>336960.72055161296</v>
      </c>
      <c r="DS33" s="105">
        <f>+DS31/31</f>
        <v>297240.6017483871</v>
      </c>
      <c r="DT33" s="105">
        <f>+DT31/28</f>
        <v>279030.5</v>
      </c>
      <c r="DU33" s="105">
        <f>+DU31/31</f>
        <v>308531.12119999999</v>
      </c>
      <c r="DV33" s="105">
        <f>+DV31/30</f>
        <v>288987.48876333336</v>
      </c>
      <c r="DW33" s="105">
        <f>+DW31/31</f>
        <v>328120.92162903229</v>
      </c>
      <c r="DX33" s="105">
        <f>+DX31/30</f>
        <v>362334.35576333327</v>
      </c>
      <c r="DY33" s="105">
        <f>+DY31/31</f>
        <v>367233.29973548389</v>
      </c>
      <c r="DZ33" s="105">
        <f>+DZ31/31</f>
        <v>376607.92519677419</v>
      </c>
      <c r="EA33" s="105">
        <f>+EA31/30</f>
        <v>375797.37509666663</v>
      </c>
      <c r="EB33" s="105">
        <f>+EB31/31</f>
        <v>365711.76920000004</v>
      </c>
      <c r="EC33" s="105">
        <f>+EC31/30</f>
        <v>351094.46458333335</v>
      </c>
      <c r="ED33" s="105">
        <f>+ED31/31</f>
        <v>328222.27570322581</v>
      </c>
      <c r="EE33" s="105">
        <f>+EE31/31</f>
        <v>358627.62350967736</v>
      </c>
      <c r="EF33" s="105">
        <f>+EF31/28</f>
        <v>382374.73176071426</v>
      </c>
      <c r="EG33" s="105">
        <f>+EG31/31</f>
        <v>382220.43583225808</v>
      </c>
      <c r="EH33" s="105">
        <f>+EH31/30</f>
        <v>358234.69937333337</v>
      </c>
      <c r="EI33" s="105">
        <f>+EI31/31</f>
        <v>438202.67465483875</v>
      </c>
      <c r="EJ33" s="105">
        <f>+EJ31/30</f>
        <v>700877.08281666657</v>
      </c>
      <c r="EK33" s="105">
        <f>+EK31/31</f>
        <v>795997.58982580632</v>
      </c>
      <c r="EL33" s="105">
        <f>+EL31/31</f>
        <v>991488.62160000007</v>
      </c>
      <c r="EM33" s="105">
        <f>EM31/30</f>
        <v>900604.18073333346</v>
      </c>
      <c r="EN33" s="105">
        <f>+EN31/31</f>
        <v>984318.23072580644</v>
      </c>
      <c r="EO33" s="105">
        <f>+EO31/30</f>
        <v>1077438.4252366666</v>
      </c>
      <c r="EP33" s="105">
        <f>+EP31/31</f>
        <v>1010051.4193548387</v>
      </c>
      <c r="EQ33" s="105">
        <f>+EQ31/31</f>
        <v>1020062.7719032257</v>
      </c>
      <c r="ER33" s="105">
        <f>+ER31/28</f>
        <v>1068669.7146285714</v>
      </c>
      <c r="ES33" s="105">
        <f>+ES31/31</f>
        <v>779592.91896129039</v>
      </c>
      <c r="ET33" s="105">
        <f>+ET31/30</f>
        <v>1034488.74642</v>
      </c>
      <c r="EU33" s="105">
        <f>+EU31/31</f>
        <v>1111928.2332516129</v>
      </c>
      <c r="EV33" s="105">
        <f>+EV31/31</f>
        <v>1165948.4785064517</v>
      </c>
      <c r="EW33" s="105">
        <f>+EW31/30</f>
        <v>1177139.2333333334</v>
      </c>
      <c r="EX33" s="105">
        <f>+EX31/31</f>
        <v>1201184.1935483871</v>
      </c>
      <c r="EY33" s="105">
        <f>+EY31/31</f>
        <v>1145624.4838709678</v>
      </c>
      <c r="EZ33" s="105">
        <f>+EZ31/31</f>
        <v>1158905.5161290322</v>
      </c>
      <c r="FA33" s="105">
        <f>+FA31/31</f>
        <v>1005231.5487387097</v>
      </c>
      <c r="FB33" s="105">
        <f>+FB31/29</f>
        <v>1147450.0609655173</v>
      </c>
      <c r="FC33" s="105">
        <f>+FC31/31</f>
        <v>1173210.3774612905</v>
      </c>
      <c r="FD33" s="105">
        <f>+FD31/30</f>
        <v>1089538.9046666669</v>
      </c>
      <c r="FE33" s="105">
        <f>+FE31/31</f>
        <v>1155256.8387096773</v>
      </c>
      <c r="FF33" s="105">
        <f>+FF31/30</f>
        <v>1263040.9206666665</v>
      </c>
      <c r="FG33" s="105">
        <f>FG31/31</f>
        <v>1275361.1324451612</v>
      </c>
      <c r="FH33" s="105">
        <f>FH31/31</f>
        <v>1236067.0985483872</v>
      </c>
      <c r="FI33" s="105">
        <f>FI31/30</f>
        <v>1257705.4333333333</v>
      </c>
      <c r="FJ33" s="105">
        <f>FJ31/31</f>
        <v>1189109.7674935483</v>
      </c>
      <c r="FK33" s="105">
        <f>FK31/31</f>
        <v>802824.36706774181</v>
      </c>
      <c r="FL33" s="105">
        <f>FL31/31</f>
        <v>1105201.4590967742</v>
      </c>
      <c r="FM33" s="105">
        <f>FM31/31</f>
        <v>1106908.1282999997</v>
      </c>
      <c r="FN33" s="105">
        <f>FN31/28</f>
        <v>1150994.7587500003</v>
      </c>
      <c r="FO33" s="105">
        <f>FO31/31</f>
        <v>1088732.5139290323</v>
      </c>
      <c r="FP33" s="105">
        <f>FP31/30</f>
        <v>1120433.6616666664</v>
      </c>
      <c r="FQ33" s="105">
        <f>FQ31/31</f>
        <v>1215693.6067741935</v>
      </c>
      <c r="FR33" s="105">
        <f>FR31/30</f>
        <v>1193532.7450000001</v>
      </c>
      <c r="FS33" s="105">
        <f>FS31/31</f>
        <v>1148883.7158064516</v>
      </c>
      <c r="FT33" s="105">
        <f>FT31/31</f>
        <v>1269350.3454838709</v>
      </c>
      <c r="FU33" s="105">
        <f>FU31/30</f>
        <v>1239903.3130000001</v>
      </c>
      <c r="FV33" s="105">
        <f>FV31/31</f>
        <v>1218599.9822580644</v>
      </c>
      <c r="FW33" s="105">
        <f>FW31/30</f>
        <v>1214291.0789999999</v>
      </c>
      <c r="FX33" s="105">
        <f>FX31/31</f>
        <v>1186885.3548387096</v>
      </c>
      <c r="FY33" s="105">
        <f>FY31/31</f>
        <v>1182989.9593548388</v>
      </c>
      <c r="FZ33" s="105">
        <f>FZ31/28</f>
        <v>1230551.1860714287</v>
      </c>
      <c r="GA33" s="105">
        <f>GA31/31</f>
        <v>1298397.7383870969</v>
      </c>
      <c r="GB33" s="105">
        <f>GB31/30</f>
        <v>1256754.7726666664</v>
      </c>
      <c r="GC33" s="105">
        <f>GC31/31</f>
        <v>1174131.5503225806</v>
      </c>
      <c r="GD33" s="105">
        <f>GD31/31</f>
        <v>1077295.3225806451</v>
      </c>
      <c r="GE33" s="105">
        <f>GE31/31</f>
        <v>1278965.3870967743</v>
      </c>
      <c r="GF33" s="105">
        <f>GF31/30</f>
        <v>1294170.7</v>
      </c>
      <c r="GG33" s="105">
        <f>GG31/31</f>
        <v>1182209.8064516129</v>
      </c>
      <c r="GH33" s="105">
        <f>GH31/31</f>
        <v>1343677.3548387096</v>
      </c>
      <c r="GI33" s="105">
        <f>GI31/30</f>
        <v>1344885.3333333333</v>
      </c>
      <c r="GJ33" s="105">
        <f>GJ31/31</f>
        <v>1303533.4516129033</v>
      </c>
      <c r="GK33" s="105">
        <f>GK31/31</f>
        <v>1233309.9032258065</v>
      </c>
      <c r="GL33" s="105">
        <f>GL31/28</f>
        <v>1235733.75</v>
      </c>
      <c r="GM33" s="105">
        <f>GM31/31</f>
        <v>1252104.5806451612</v>
      </c>
      <c r="GN33" s="105">
        <f>GN31/30</f>
        <v>1153490.96845</v>
      </c>
      <c r="GO33" s="105">
        <f>GO31/31</f>
        <v>1025056.9677419355</v>
      </c>
      <c r="GP33" s="105">
        <f>GP31/30</f>
        <v>1351609.9333333333</v>
      </c>
      <c r="GQ33" s="105">
        <f>GQ31/31</f>
        <v>1225001.4516129033</v>
      </c>
      <c r="GR33" s="105">
        <f>GR31/31</f>
        <v>917233.74193548388</v>
      </c>
      <c r="GS33" s="105">
        <f>GS31/30</f>
        <v>1066497.8676666666</v>
      </c>
      <c r="GT33" s="105">
        <f>GT31/31</f>
        <v>1372026.7996774195</v>
      </c>
      <c r="GU33" s="105">
        <f>GU31/30</f>
        <v>1353317.1333333333</v>
      </c>
      <c r="GV33" s="105">
        <f>GV31/31</f>
        <v>1326580.8709677418</v>
      </c>
      <c r="GW33" s="105">
        <f>GW31/31</f>
        <v>998675.32258064521</v>
      </c>
      <c r="GX33" s="105">
        <f>GX31/29</f>
        <v>1063225.968810345</v>
      </c>
      <c r="GY33" s="105">
        <f>GY31/31</f>
        <v>1297819.6733774194</v>
      </c>
      <c r="GZ33" s="105">
        <f>GZ31/30</f>
        <v>1313613.8666666667</v>
      </c>
      <c r="HA33" s="105">
        <f>HA31/31</f>
        <v>1446528.1612903227</v>
      </c>
      <c r="HB33" s="105">
        <f>HB31/30</f>
        <v>1326088.9666666666</v>
      </c>
      <c r="HC33" s="105">
        <f>HC31/31</f>
        <v>1512372</v>
      </c>
      <c r="HD33" s="105">
        <f>HD31/30</f>
        <v>1517041.3420766664</v>
      </c>
      <c r="HE33" s="105">
        <f>HE31/31</f>
        <v>1346129.0834032255</v>
      </c>
      <c r="HF33" s="105">
        <f>HF31/31</f>
        <v>1400096.4323354838</v>
      </c>
      <c r="HG33" s="105">
        <f>HG31/30</f>
        <v>1534268.6860233331</v>
      </c>
      <c r="HH33" s="105">
        <f>HH31/31</f>
        <v>1445701.778767742</v>
      </c>
      <c r="HI33" s="105">
        <f>HI31/31</f>
        <v>1223514.5233741933</v>
      </c>
      <c r="HJ33" s="105">
        <f t="shared" si="0"/>
        <v>-222187.25539354864</v>
      </c>
      <c r="HK33" s="43">
        <f t="shared" si="1"/>
        <v>-15.368816629867615</v>
      </c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</row>
    <row r="34" spans="1:268" ht="26.25" customHeight="1" thickTop="1" x14ac:dyDescent="0.2">
      <c r="D34" s="1" t="s">
        <v>87</v>
      </c>
      <c r="I34" s="1" t="s">
        <v>51</v>
      </c>
      <c r="BE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</row>
    <row r="35" spans="1:268" ht="16.5" customHeight="1" x14ac:dyDescent="0.25">
      <c r="D35" s="7" t="s">
        <v>86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F35" s="3"/>
      <c r="BG35" s="3"/>
      <c r="BH35" s="3"/>
      <c r="BI35" s="3"/>
      <c r="FF35" s="18"/>
      <c r="FG35" s="18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</row>
    <row r="36" spans="1:268" x14ac:dyDescent="0.2"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18"/>
      <c r="FG36" s="18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3"/>
    </row>
    <row r="37" spans="1:268" x14ac:dyDescent="0.2">
      <c r="FF37" s="18"/>
      <c r="FG37" s="18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19"/>
    </row>
    <row r="38" spans="1:268" x14ac:dyDescent="0.2"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106"/>
    </row>
    <row r="39" spans="1:268" x14ac:dyDescent="0.2"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18"/>
    </row>
    <row r="40" spans="1:268" x14ac:dyDescent="0.2"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18" t="s">
        <v>69</v>
      </c>
      <c r="HK40" s="9"/>
      <c r="HL40" s="21"/>
      <c r="HM40" s="21"/>
      <c r="HN40" s="21"/>
    </row>
    <row r="41" spans="1:268" x14ac:dyDescent="0.2"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18"/>
    </row>
    <row r="42" spans="1:268" x14ac:dyDescent="0.2"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</row>
    <row r="43" spans="1:268" x14ac:dyDescent="0.2"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</row>
    <row r="44" spans="1:268" x14ac:dyDescent="0.2"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</row>
    <row r="45" spans="1:268" x14ac:dyDescent="0.2">
      <c r="EY45" s="3"/>
    </row>
    <row r="50" spans="4:71" x14ac:dyDescent="0.2">
      <c r="D50" s="10"/>
    </row>
    <row r="51" spans="4:71" x14ac:dyDescent="0.2">
      <c r="D51" s="10"/>
    </row>
    <row r="52" spans="4:71" x14ac:dyDescent="0.2">
      <c r="D52" s="10"/>
    </row>
    <row r="53" spans="4:71" x14ac:dyDescent="0.2">
      <c r="D53" s="10"/>
    </row>
    <row r="54" spans="4:71" x14ac:dyDescent="0.2">
      <c r="D54" s="10"/>
    </row>
    <row r="55" spans="4:71" x14ac:dyDescent="0.2">
      <c r="D55" s="10"/>
    </row>
    <row r="56" spans="4:71" x14ac:dyDescent="0.2">
      <c r="D56" s="10"/>
    </row>
    <row r="57" spans="4:71" x14ac:dyDescent="0.2">
      <c r="D57" s="10"/>
    </row>
    <row r="58" spans="4:71" x14ac:dyDescent="0.2">
      <c r="D58" s="10"/>
    </row>
    <row r="59" spans="4:71" x14ac:dyDescent="0.2">
      <c r="D59" s="10"/>
    </row>
    <row r="60" spans="4:71" x14ac:dyDescent="0.2">
      <c r="D60" s="10"/>
    </row>
    <row r="61" spans="4:71" x14ac:dyDescent="0.2">
      <c r="D61" s="10"/>
    </row>
    <row r="62" spans="4:71" x14ac:dyDescent="0.2">
      <c r="D62" s="10"/>
    </row>
    <row r="63" spans="4:71" x14ac:dyDescent="0.2">
      <c r="BP63" s="22"/>
    </row>
    <row r="64" spans="4:71" x14ac:dyDescent="0.2">
      <c r="D64" s="10"/>
      <c r="E64" s="4"/>
      <c r="U64" s="11">
        <v>36526</v>
      </c>
      <c r="V64" s="11">
        <v>36647</v>
      </c>
      <c r="W64" s="11">
        <v>36678</v>
      </c>
      <c r="X64" s="11">
        <v>36708</v>
      </c>
      <c r="Y64" s="11">
        <v>36739</v>
      </c>
      <c r="Z64" s="11">
        <v>36770</v>
      </c>
      <c r="AA64" s="11">
        <v>36800</v>
      </c>
      <c r="AB64" s="11">
        <v>36831</v>
      </c>
      <c r="AC64" s="11">
        <v>36861</v>
      </c>
      <c r="AD64" s="11">
        <v>36892</v>
      </c>
      <c r="AE64" s="11"/>
      <c r="AF64" s="11">
        <v>36951</v>
      </c>
      <c r="AG64" s="11">
        <v>36982</v>
      </c>
      <c r="AH64" s="11">
        <v>37012</v>
      </c>
      <c r="AI64" s="11">
        <v>37043</v>
      </c>
      <c r="AJ64" s="11">
        <v>37073</v>
      </c>
      <c r="AK64" s="11">
        <v>37104</v>
      </c>
      <c r="AL64" s="11">
        <v>37135</v>
      </c>
      <c r="AM64" s="11">
        <v>37165</v>
      </c>
      <c r="AN64" s="11"/>
      <c r="AO64" s="11">
        <v>37226</v>
      </c>
      <c r="AP64" s="11">
        <v>37257</v>
      </c>
      <c r="AQ64" s="11">
        <v>37288</v>
      </c>
      <c r="AR64" s="11">
        <v>37316</v>
      </c>
      <c r="AS64" s="11">
        <v>37347</v>
      </c>
      <c r="AT64" s="23">
        <v>37377</v>
      </c>
      <c r="AU64" s="23"/>
      <c r="AV64" s="23">
        <v>37438</v>
      </c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4"/>
      <c r="BQ64" s="23"/>
      <c r="BR64" s="23"/>
      <c r="BS64" s="23"/>
    </row>
    <row r="65" spans="2:218" x14ac:dyDescent="0.2">
      <c r="D65" s="10"/>
      <c r="E65" s="4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4"/>
      <c r="BQ65" s="23"/>
      <c r="BR65" s="23"/>
      <c r="BS65" s="23"/>
    </row>
    <row r="66" spans="2:218" x14ac:dyDescent="0.2">
      <c r="D66" s="10"/>
      <c r="E66" s="4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4"/>
      <c r="BQ66" s="23"/>
      <c r="BR66" s="23"/>
      <c r="BS66" s="23"/>
    </row>
    <row r="67" spans="2:218" x14ac:dyDescent="0.2">
      <c r="D67" s="10"/>
      <c r="E67" s="4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4"/>
      <c r="BQ67" s="23"/>
      <c r="BR67" s="23"/>
      <c r="BS67" s="23"/>
    </row>
    <row r="68" spans="2:218" x14ac:dyDescent="0.2">
      <c r="B68" s="5"/>
      <c r="C68" s="5"/>
      <c r="D68" s="5"/>
      <c r="E68" s="1"/>
      <c r="F68" s="5"/>
      <c r="G68" s="5"/>
      <c r="H68" s="5"/>
      <c r="I68" s="5"/>
      <c r="J68" s="5"/>
      <c r="K68" s="5"/>
      <c r="L68" s="5"/>
      <c r="M68" s="5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4"/>
      <c r="BQ68" s="23"/>
      <c r="BR68" s="23"/>
      <c r="BS68" s="23"/>
    </row>
    <row r="69" spans="2:218" x14ac:dyDescent="0.2">
      <c r="B69" s="5"/>
      <c r="C69" s="5"/>
      <c r="D69" s="5"/>
      <c r="E69" s="1"/>
      <c r="F69" s="5"/>
      <c r="G69" s="5"/>
      <c r="H69" s="5"/>
      <c r="I69" s="5"/>
      <c r="J69" s="5"/>
      <c r="K69" s="5"/>
      <c r="L69" s="5"/>
      <c r="M69" s="5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4"/>
      <c r="BQ69" s="23"/>
      <c r="BR69" s="23"/>
      <c r="BS69" s="23"/>
    </row>
    <row r="70" spans="2:218" x14ac:dyDescent="0.2">
      <c r="B70" s="5"/>
      <c r="C70" s="5"/>
      <c r="D70" s="5"/>
      <c r="E70" s="1"/>
      <c r="F70" s="5"/>
      <c r="G70" s="5"/>
      <c r="H70" s="5"/>
      <c r="I70" s="5"/>
      <c r="J70" s="5"/>
      <c r="K70" s="5"/>
      <c r="L70" s="5"/>
      <c r="M70" s="5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4"/>
      <c r="BQ70" s="23"/>
      <c r="BR70" s="23"/>
      <c r="BS70" s="23"/>
    </row>
    <row r="71" spans="2:218" x14ac:dyDescent="0.2">
      <c r="B71" s="5"/>
      <c r="C71" s="5"/>
      <c r="D71" s="5"/>
      <c r="E71" s="1"/>
      <c r="F71" s="5"/>
      <c r="G71" s="5"/>
      <c r="H71" s="5"/>
      <c r="I71" s="5"/>
      <c r="J71" s="5"/>
      <c r="K71" s="5"/>
      <c r="L71" s="5"/>
      <c r="M71" s="5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4"/>
      <c r="BQ71" s="23"/>
      <c r="BR71" s="23"/>
      <c r="BS71" s="23"/>
    </row>
    <row r="72" spans="2:218" x14ac:dyDescent="0.2">
      <c r="B72" s="5"/>
      <c r="C72" s="5"/>
      <c r="D72" s="5"/>
      <c r="E72" s="1"/>
      <c r="F72" s="5"/>
      <c r="G72" s="5"/>
      <c r="H72" s="5"/>
      <c r="I72" s="5"/>
      <c r="J72" s="5"/>
      <c r="K72" s="5"/>
      <c r="L72" s="5"/>
      <c r="M72" s="5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4"/>
      <c r="BQ72" s="23"/>
      <c r="BR72" s="23"/>
      <c r="BS72" s="23"/>
    </row>
    <row r="73" spans="2:218" x14ac:dyDescent="0.2">
      <c r="B73" s="5"/>
      <c r="C73" s="5"/>
      <c r="D73" s="5"/>
      <c r="E73" s="1"/>
      <c r="F73" s="5"/>
      <c r="G73" s="5"/>
      <c r="H73" s="5"/>
      <c r="I73" s="5"/>
      <c r="J73" s="5"/>
      <c r="K73" s="5"/>
      <c r="L73" s="5"/>
      <c r="M73" s="5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4"/>
      <c r="BQ73" s="23"/>
      <c r="BR73" s="23"/>
      <c r="BS73" s="23"/>
    </row>
    <row r="74" spans="2:218" x14ac:dyDescent="0.2">
      <c r="B74" s="5"/>
      <c r="C74" s="5"/>
      <c r="D74" s="5"/>
      <c r="E74" s="1"/>
      <c r="F74" s="5"/>
      <c r="G74" s="5"/>
      <c r="H74" s="5"/>
      <c r="I74" s="5"/>
      <c r="J74" s="5"/>
      <c r="K74" s="5"/>
      <c r="L74" s="5"/>
      <c r="M74" s="5"/>
      <c r="BP74" s="22"/>
    </row>
    <row r="75" spans="2:218" x14ac:dyDescent="0.2">
      <c r="B75" s="5"/>
      <c r="C75" s="5"/>
      <c r="D75" s="5"/>
      <c r="E75" s="1"/>
      <c r="F75" s="5"/>
      <c r="G75" s="5"/>
      <c r="H75" s="5"/>
      <c r="I75" s="5"/>
      <c r="J75" s="5"/>
      <c r="K75" s="5"/>
      <c r="L75" s="5"/>
      <c r="M75" s="5"/>
      <c r="BP75" s="22"/>
    </row>
    <row r="76" spans="2:218" x14ac:dyDescent="0.2">
      <c r="B76" s="5"/>
      <c r="C76" s="5"/>
      <c r="D76" s="5"/>
      <c r="E76" s="1"/>
      <c r="F76" s="5"/>
      <c r="G76" s="5"/>
      <c r="H76" s="5"/>
      <c r="I76" s="5"/>
      <c r="J76" s="5"/>
      <c r="K76" s="5"/>
      <c r="L76" s="5"/>
      <c r="M76" s="5"/>
      <c r="AU76" s="11">
        <v>37438</v>
      </c>
      <c r="AV76" s="11">
        <v>37438</v>
      </c>
      <c r="AW76" s="11">
        <v>37469</v>
      </c>
      <c r="AX76" s="11">
        <v>37500</v>
      </c>
      <c r="AY76" s="11">
        <v>37530</v>
      </c>
      <c r="AZ76" s="11">
        <v>37561</v>
      </c>
      <c r="BA76" s="11">
        <v>37591</v>
      </c>
      <c r="BB76" s="11">
        <v>37622</v>
      </c>
      <c r="BC76" s="11">
        <v>37653</v>
      </c>
      <c r="BD76" s="11">
        <v>37681</v>
      </c>
      <c r="BE76" s="4">
        <v>37712</v>
      </c>
      <c r="BF76" s="4">
        <v>37742</v>
      </c>
      <c r="BG76" s="4">
        <v>37773</v>
      </c>
      <c r="BH76" s="4">
        <v>37803</v>
      </c>
      <c r="BI76" s="4">
        <v>37834</v>
      </c>
      <c r="BJ76" s="4">
        <v>37865</v>
      </c>
      <c r="BK76" s="4">
        <v>37895</v>
      </c>
      <c r="BL76" s="4">
        <v>37926</v>
      </c>
      <c r="BM76" s="4">
        <v>37956</v>
      </c>
      <c r="BN76" s="4">
        <v>37987</v>
      </c>
      <c r="BO76" s="4">
        <v>38018</v>
      </c>
      <c r="BP76" s="25">
        <v>38108</v>
      </c>
      <c r="BQ76" s="4">
        <v>38139</v>
      </c>
      <c r="BR76" s="4">
        <v>38169</v>
      </c>
      <c r="BS76" s="4">
        <v>38200</v>
      </c>
      <c r="BT76" s="4">
        <v>38231</v>
      </c>
      <c r="BU76" s="4">
        <v>38261</v>
      </c>
      <c r="BV76" s="4">
        <v>38292</v>
      </c>
      <c r="BW76" s="4">
        <v>38322</v>
      </c>
      <c r="BX76" s="4">
        <v>38353</v>
      </c>
      <c r="BY76" s="4">
        <v>38384</v>
      </c>
      <c r="BZ76" s="4">
        <v>38412</v>
      </c>
      <c r="CA76" s="4">
        <v>38443</v>
      </c>
      <c r="CB76" s="4">
        <v>38473</v>
      </c>
      <c r="CC76" s="4">
        <v>38504</v>
      </c>
      <c r="CD76" s="4">
        <v>38534</v>
      </c>
      <c r="CE76" s="4">
        <v>38565</v>
      </c>
      <c r="CF76" s="4">
        <v>38596</v>
      </c>
      <c r="CG76" s="4">
        <v>38626</v>
      </c>
      <c r="CH76" s="4">
        <v>38657</v>
      </c>
      <c r="CI76" s="4">
        <v>38687</v>
      </c>
      <c r="CJ76" s="4">
        <v>38718</v>
      </c>
      <c r="CK76" s="4">
        <v>38749</v>
      </c>
      <c r="CL76" s="4">
        <v>38777</v>
      </c>
      <c r="CM76" s="4">
        <v>38808</v>
      </c>
      <c r="CN76" s="4">
        <v>38838</v>
      </c>
      <c r="CO76" s="4">
        <v>38869</v>
      </c>
      <c r="CP76" s="4">
        <v>38899</v>
      </c>
      <c r="CQ76" s="4">
        <v>38930</v>
      </c>
      <c r="CR76" s="4">
        <v>38961</v>
      </c>
      <c r="CS76" s="4">
        <v>38991</v>
      </c>
      <c r="CT76" s="4">
        <v>39022</v>
      </c>
      <c r="CU76" s="4">
        <v>39052</v>
      </c>
      <c r="CV76" s="4">
        <v>39083</v>
      </c>
      <c r="CW76" s="4">
        <v>39114</v>
      </c>
      <c r="CX76" s="4">
        <v>39142</v>
      </c>
      <c r="CY76" s="4">
        <v>39173</v>
      </c>
      <c r="CZ76" s="4">
        <v>39203</v>
      </c>
      <c r="DA76" s="4">
        <v>39234</v>
      </c>
      <c r="DB76" s="4">
        <v>39264</v>
      </c>
      <c r="DC76" s="4">
        <v>39295</v>
      </c>
      <c r="DD76" s="4">
        <v>39356</v>
      </c>
      <c r="DE76" s="4">
        <v>39387</v>
      </c>
      <c r="DF76" s="4">
        <v>39417</v>
      </c>
      <c r="DG76" s="4">
        <v>39448</v>
      </c>
      <c r="DH76" s="4">
        <v>39479</v>
      </c>
      <c r="DI76" s="4">
        <v>39508</v>
      </c>
      <c r="DJ76" s="4">
        <v>39539</v>
      </c>
      <c r="DK76" s="4">
        <v>39569</v>
      </c>
      <c r="DL76" s="4">
        <v>39600</v>
      </c>
      <c r="DM76" s="4">
        <v>39630</v>
      </c>
      <c r="DN76" s="4">
        <v>39661</v>
      </c>
      <c r="DO76" s="4">
        <v>39692</v>
      </c>
      <c r="DP76" s="4">
        <v>39722</v>
      </c>
      <c r="DQ76" s="4">
        <v>39753</v>
      </c>
      <c r="DR76" s="4">
        <v>39783</v>
      </c>
      <c r="DS76" s="4">
        <v>39814</v>
      </c>
      <c r="DT76" s="4">
        <v>39845</v>
      </c>
      <c r="DU76" s="4">
        <v>39873</v>
      </c>
      <c r="DV76" s="4">
        <v>39904</v>
      </c>
      <c r="DW76" s="4">
        <v>39934</v>
      </c>
      <c r="DX76" s="4">
        <v>39965</v>
      </c>
      <c r="DY76" s="4">
        <v>39995</v>
      </c>
      <c r="DZ76" s="4">
        <v>40026</v>
      </c>
      <c r="EA76" s="4">
        <v>40057</v>
      </c>
      <c r="EB76" s="4">
        <v>40087</v>
      </c>
      <c r="EC76" s="4">
        <v>40118</v>
      </c>
      <c r="ED76" s="4">
        <v>40148</v>
      </c>
      <c r="EE76" s="4">
        <v>40179</v>
      </c>
      <c r="EF76" s="4">
        <v>40210</v>
      </c>
      <c r="EG76" s="4">
        <v>40238</v>
      </c>
      <c r="EH76" s="4">
        <v>40269</v>
      </c>
      <c r="EI76" s="4">
        <v>40299</v>
      </c>
      <c r="EJ76" s="4">
        <v>40330</v>
      </c>
      <c r="EK76" s="4">
        <v>40360</v>
      </c>
      <c r="EL76" s="4">
        <v>40391</v>
      </c>
      <c r="EM76" s="4">
        <v>40422</v>
      </c>
      <c r="EN76" s="4">
        <v>40452</v>
      </c>
      <c r="EO76" s="4">
        <v>40483</v>
      </c>
      <c r="EP76" s="4">
        <v>40513</v>
      </c>
      <c r="EQ76" s="4"/>
      <c r="ER76" s="4">
        <v>40575</v>
      </c>
      <c r="ES76" s="4">
        <v>40603</v>
      </c>
      <c r="ET76" s="4">
        <v>40634</v>
      </c>
      <c r="EU76" s="4">
        <v>40664</v>
      </c>
      <c r="EV76" s="4">
        <v>40725</v>
      </c>
      <c r="EW76" s="4">
        <v>40787</v>
      </c>
      <c r="EX76" s="4">
        <v>40817</v>
      </c>
      <c r="EY76" s="4">
        <v>40848</v>
      </c>
      <c r="EZ76" s="4">
        <v>40878</v>
      </c>
      <c r="FA76" s="4">
        <v>40909</v>
      </c>
      <c r="FB76" s="4">
        <v>40940</v>
      </c>
      <c r="FC76" s="4">
        <v>40969</v>
      </c>
      <c r="FD76" s="4">
        <v>41000</v>
      </c>
      <c r="FE76" s="4">
        <v>41030</v>
      </c>
      <c r="FF76" s="4">
        <v>41061</v>
      </c>
      <c r="FG76" s="4">
        <v>41091</v>
      </c>
      <c r="FH76" s="4">
        <v>41122</v>
      </c>
      <c r="FI76" s="4">
        <v>41153</v>
      </c>
      <c r="FJ76" s="4">
        <v>41183</v>
      </c>
      <c r="FK76" s="4">
        <v>41214</v>
      </c>
      <c r="FL76" s="4">
        <v>41244</v>
      </c>
      <c r="FM76" s="4">
        <v>41275</v>
      </c>
      <c r="FN76" s="4">
        <v>41306</v>
      </c>
      <c r="FO76" s="4">
        <v>41334</v>
      </c>
      <c r="FP76" s="4">
        <v>41365</v>
      </c>
      <c r="FQ76" s="4">
        <v>41395</v>
      </c>
      <c r="FR76" s="4">
        <v>41426</v>
      </c>
      <c r="FS76" s="4">
        <v>41456</v>
      </c>
      <c r="FT76" s="4">
        <v>41487</v>
      </c>
      <c r="FU76" s="4">
        <v>41518</v>
      </c>
      <c r="FV76" s="4">
        <v>41548</v>
      </c>
      <c r="FW76" s="4">
        <v>41579</v>
      </c>
      <c r="FX76" s="4">
        <v>41609</v>
      </c>
      <c r="FY76" s="4">
        <v>41640</v>
      </c>
      <c r="FZ76" s="4">
        <v>41671</v>
      </c>
      <c r="GA76" s="4">
        <v>41699</v>
      </c>
      <c r="GB76" s="4">
        <v>41730</v>
      </c>
      <c r="GC76" s="4">
        <v>41760</v>
      </c>
      <c r="GD76" s="4">
        <v>41791</v>
      </c>
      <c r="GE76" s="4">
        <v>41821</v>
      </c>
      <c r="GF76" s="4">
        <v>41852</v>
      </c>
      <c r="GG76" s="4">
        <v>41883</v>
      </c>
      <c r="GH76" s="4">
        <v>41913</v>
      </c>
      <c r="GI76" s="4">
        <v>41944</v>
      </c>
      <c r="GJ76" s="4">
        <v>41974</v>
      </c>
      <c r="GK76" s="4">
        <v>42005</v>
      </c>
      <c r="GL76" s="4">
        <v>42036</v>
      </c>
      <c r="GM76" s="4">
        <v>42064</v>
      </c>
      <c r="GN76" s="4">
        <v>42095</v>
      </c>
      <c r="GO76" s="4">
        <v>42125</v>
      </c>
      <c r="GP76" s="4">
        <v>42156</v>
      </c>
      <c r="GQ76" s="4">
        <v>42186</v>
      </c>
      <c r="GR76" s="4">
        <v>42217</v>
      </c>
      <c r="GS76" s="4">
        <v>42248</v>
      </c>
      <c r="GT76" s="4">
        <v>42278</v>
      </c>
      <c r="GU76" s="4">
        <v>42309</v>
      </c>
      <c r="GV76" s="4">
        <v>42339</v>
      </c>
      <c r="GW76" s="4">
        <v>42370</v>
      </c>
      <c r="GX76" s="4">
        <v>42401</v>
      </c>
      <c r="GY76" s="4">
        <v>42430</v>
      </c>
      <c r="GZ76" s="4">
        <v>42461</v>
      </c>
      <c r="HA76" s="4">
        <v>42491</v>
      </c>
      <c r="HB76" s="4">
        <v>42522</v>
      </c>
      <c r="HC76" s="4">
        <v>42552</v>
      </c>
      <c r="HD76" s="4">
        <v>42583</v>
      </c>
      <c r="HE76" s="4">
        <v>42614</v>
      </c>
      <c r="HF76" s="4">
        <v>42644</v>
      </c>
      <c r="HG76" s="4">
        <v>42675</v>
      </c>
      <c r="HH76" s="4">
        <v>42705</v>
      </c>
      <c r="HI76" s="4">
        <v>42736</v>
      </c>
      <c r="HJ76" s="4"/>
    </row>
    <row r="77" spans="2:218" ht="15.75" x14ac:dyDescent="0.2">
      <c r="B77" s="5"/>
      <c r="C77" s="5"/>
      <c r="D77" s="5"/>
      <c r="E77" s="1"/>
      <c r="F77" s="5"/>
      <c r="G77" s="5"/>
      <c r="H77" s="5"/>
      <c r="I77" s="5"/>
      <c r="J77" s="5"/>
      <c r="K77" s="5"/>
      <c r="L77" s="5"/>
      <c r="M77" s="5"/>
      <c r="AU77" s="107">
        <f>547513/31</f>
        <v>17661.709677419356</v>
      </c>
      <c r="AV77" s="107">
        <f>393000/31</f>
        <v>12677.41935483871</v>
      </c>
      <c r="AW77" s="107">
        <f>496440.4873/31</f>
        <v>16014.209267741935</v>
      </c>
      <c r="AX77" s="107">
        <f>450856.8/30</f>
        <v>15028.56</v>
      </c>
      <c r="AY77" s="107">
        <f>369798/31</f>
        <v>11928.967741935483</v>
      </c>
      <c r="AZ77" s="107">
        <f>193405/30</f>
        <v>6446.833333333333</v>
      </c>
      <c r="BA77" s="107">
        <f>214332/31</f>
        <v>6913.9354838709678</v>
      </c>
      <c r="BB77" s="107">
        <f>208671.1674/31</f>
        <v>6731.3279806451619</v>
      </c>
      <c r="BC77" s="107">
        <f>185146.64/28</f>
        <v>6612.38</v>
      </c>
      <c r="BD77" s="107">
        <f>254321.5177/31</f>
        <v>8203.9199258064509</v>
      </c>
      <c r="BE77" s="107">
        <f>314125.6601/30</f>
        <v>10470.855336666666</v>
      </c>
      <c r="BF77" s="107">
        <f>392913.68/31</f>
        <v>12674.634838709677</v>
      </c>
      <c r="BG77" s="107">
        <f>526840.23/30</f>
        <v>17561.341</v>
      </c>
      <c r="BH77" s="107">
        <f>629642.88/31</f>
        <v>20311.060645161291</v>
      </c>
      <c r="BI77" s="107">
        <f>+BI19/31</f>
        <v>16833.064516129034</v>
      </c>
      <c r="BJ77" s="107">
        <f>+BJ19/30</f>
        <v>17442.949949999998</v>
      </c>
      <c r="BK77" s="107">
        <f>+BK19/31</f>
        <v>20663.840790322582</v>
      </c>
      <c r="BL77" s="107">
        <f>+BL19/30</f>
        <v>18965.153613333336</v>
      </c>
      <c r="BM77" s="107">
        <f>+BM19/31</f>
        <v>10287.714216129032</v>
      </c>
      <c r="BN77" s="107">
        <f>+BN19/31</f>
        <v>14199.091238709678</v>
      </c>
      <c r="BO77" s="107">
        <f>+BO19/29</f>
        <v>11991.57914137931</v>
      </c>
      <c r="BP77" s="108">
        <f>+BP19/31</f>
        <v>21047.470322580644</v>
      </c>
      <c r="BQ77" s="108">
        <f>+BQ19/30</f>
        <v>22719.532276666665</v>
      </c>
      <c r="BR77" s="107">
        <f>+BR19/31</f>
        <v>20342.765980645163</v>
      </c>
      <c r="BS77" s="107">
        <f>+BS19/31</f>
        <v>18656.883903225804</v>
      </c>
      <c r="BT77" s="107">
        <f>+BT19/30</f>
        <v>19355.663166666669</v>
      </c>
      <c r="BU77" s="107">
        <f>+BU19/31</f>
        <v>16174.159406451614</v>
      </c>
      <c r="BV77" s="107">
        <f>+BV19/30</f>
        <v>10067.207253333332</v>
      </c>
      <c r="BW77" s="107">
        <f>+BW19/31</f>
        <v>15987.7153</v>
      </c>
      <c r="BX77" s="107">
        <f>+BX19/31</f>
        <v>11098.944674193548</v>
      </c>
      <c r="BY77" s="107">
        <f>+BY19/28</f>
        <v>8306.6231000000007</v>
      </c>
      <c r="BZ77" s="107">
        <f>+BZ19/31</f>
        <v>9215.3000129032262</v>
      </c>
      <c r="CA77" s="107">
        <f>+CA19/30</f>
        <v>10626.466666666667</v>
      </c>
      <c r="CB77" s="107">
        <f>+CB19/31</f>
        <v>19161.219999999998</v>
      </c>
      <c r="CC77" s="107">
        <f>+CC19/30</f>
        <v>22156.037373333333</v>
      </c>
      <c r="CD77" s="107">
        <f>+CD19/31</f>
        <v>20074.18</v>
      </c>
      <c r="CE77" s="107">
        <f>+CE19/31</f>
        <v>20819.903225806451</v>
      </c>
      <c r="CF77" s="107">
        <f>+CF19/30</f>
        <v>20176.852469999998</v>
      </c>
      <c r="CG77" s="107">
        <f>+CG19/31</f>
        <v>20140.064516129034</v>
      </c>
      <c r="CH77" s="107">
        <f>+CH19/30</f>
        <v>23275.371043333333</v>
      </c>
      <c r="CI77" s="107">
        <f>+CI19/31</f>
        <v>18207.075048387094</v>
      </c>
      <c r="CJ77" s="107">
        <f>+CJ19/31</f>
        <v>15478.290322580646</v>
      </c>
      <c r="CK77" s="107">
        <f>+CK19/28</f>
        <v>9715.4518785714299</v>
      </c>
      <c r="CL77" s="107">
        <f>+CL19/31</f>
        <v>10230.212903225805</v>
      </c>
      <c r="CM77" s="107">
        <f>+CM19/30</f>
        <v>15071.118256666667</v>
      </c>
      <c r="CN77" s="107">
        <f>+CN19/31</f>
        <v>18906.506074193549</v>
      </c>
      <c r="CO77" s="107">
        <f>+CO19/30</f>
        <v>22494.979396666669</v>
      </c>
      <c r="CP77" s="107">
        <f>+CP19/31</f>
        <v>19585.891612903226</v>
      </c>
      <c r="CQ77" s="107">
        <f>+CQ19/31</f>
        <v>19046.331119354836</v>
      </c>
      <c r="CR77" s="107">
        <f>+CR19/30</f>
        <v>19613.232243333336</v>
      </c>
      <c r="CS77" s="107">
        <f>+CS19/31</f>
        <v>18746.249796774195</v>
      </c>
      <c r="CT77" s="107">
        <f>+CT19/30</f>
        <v>17461.716126666666</v>
      </c>
      <c r="CU77" s="107">
        <f>+CU19/31</f>
        <v>14849.912548387096</v>
      </c>
      <c r="CV77" s="107">
        <f>+CV19/31</f>
        <v>14711.103780645162</v>
      </c>
      <c r="CW77" s="107">
        <f>+CW19/28</f>
        <v>16155.308242857142</v>
      </c>
      <c r="CX77" s="107">
        <f>+CX19/31</f>
        <v>16665.565077419356</v>
      </c>
      <c r="CY77" s="107">
        <f>+CY19/30</f>
        <v>13339.80039</v>
      </c>
      <c r="CZ77" s="107">
        <f>+CZ19/31</f>
        <v>10836.174341935484</v>
      </c>
      <c r="DA77" s="107">
        <f>+DA19/30</f>
        <v>20569.930706666666</v>
      </c>
      <c r="DB77" s="107">
        <f>+DB19/31</f>
        <v>18100.68425483871</v>
      </c>
      <c r="DC77" s="107">
        <f>+DC19/31</f>
        <v>20109.096296774194</v>
      </c>
      <c r="DD77" s="107">
        <f>+DD19/31</f>
        <v>18610.594745161288</v>
      </c>
      <c r="DE77" s="107">
        <f>+DE19/30</f>
        <v>19439.805756666665</v>
      </c>
      <c r="DF77" s="107">
        <f>+DF19/31</f>
        <v>20792.419012903225</v>
      </c>
      <c r="DG77" s="107">
        <f>+DG19/31</f>
        <v>17981.237096774192</v>
      </c>
      <c r="DH77" s="107">
        <f>+DH19/29</f>
        <v>14920.46849310345</v>
      </c>
      <c r="DI77" s="107">
        <f>+DI19/31</f>
        <v>15795.13434516129</v>
      </c>
      <c r="DJ77" s="107">
        <f>+DJ19/30</f>
        <v>14256.308523333333</v>
      </c>
      <c r="DK77" s="107">
        <f>+DK19/31</f>
        <v>19418.501845161292</v>
      </c>
      <c r="DL77" s="107">
        <f>+DL19/30</f>
        <v>23650.433333333334</v>
      </c>
      <c r="DM77" s="107">
        <f>+DM19/31</f>
        <v>21156.589580645163</v>
      </c>
      <c r="DN77" s="107">
        <f>+DN19/31</f>
        <v>21047.684706451611</v>
      </c>
      <c r="DO77" s="107">
        <f>+DO19/30</f>
        <v>21377.240839999999</v>
      </c>
      <c r="DP77" s="107">
        <f>+DP19/31</f>
        <v>17669.535193548389</v>
      </c>
      <c r="DQ77" s="107">
        <f>+DQ19/30</f>
        <v>19229.233333333334</v>
      </c>
      <c r="DR77" s="107">
        <f>+DR19/31</f>
        <v>16342.575267741935</v>
      </c>
      <c r="DS77" s="107">
        <f>+DS19/31</f>
        <v>13741.328506451613</v>
      </c>
      <c r="DT77" s="107">
        <f>+DT19/28</f>
        <v>12444.214285714286</v>
      </c>
      <c r="DU77" s="107">
        <f>+DU19/31</f>
        <v>12215.361700000001</v>
      </c>
      <c r="DV77" s="107">
        <f>+DV19/30</f>
        <v>13734.381326666666</v>
      </c>
      <c r="DW77" s="107">
        <f>+DW19/31</f>
        <v>16193.941522580644</v>
      </c>
      <c r="DX77" s="107">
        <f>+DX19/30</f>
        <v>18819.796536666669</v>
      </c>
      <c r="DY77" s="107">
        <f>+DY19/31</f>
        <v>18962.737980645161</v>
      </c>
      <c r="DZ77" s="107">
        <f>+DZ19/31</f>
        <v>19901.975883870968</v>
      </c>
      <c r="EA77" s="107">
        <f>+EA19/30</f>
        <v>19140.343069999999</v>
      </c>
      <c r="EB77" s="107">
        <f>+EB19/31</f>
        <v>18815.801458064514</v>
      </c>
      <c r="EC77" s="107">
        <f>+EC19/30</f>
        <v>21343.4</v>
      </c>
      <c r="ED77" s="107">
        <f>+ED19/31</f>
        <v>20147.292896774194</v>
      </c>
      <c r="EE77" s="107">
        <f>+EE19/31</f>
        <v>20329.967741935485</v>
      </c>
      <c r="EF77" s="107">
        <f>+EF19/28</f>
        <v>19290.336460714287</v>
      </c>
      <c r="EG77" s="107">
        <f>+EG19/31</f>
        <v>16320.967741935483</v>
      </c>
      <c r="EH77" s="107">
        <f>+EH19/30</f>
        <v>18508.301350000002</v>
      </c>
      <c r="EI77" s="107">
        <f>+EI19/31</f>
        <v>16621.605483870968</v>
      </c>
      <c r="EJ77" s="107">
        <f>+EJ19/30</f>
        <v>23502.799999999999</v>
      </c>
      <c r="EK77" s="107">
        <f>+EK19/31</f>
        <v>20293.507706451612</v>
      </c>
      <c r="EL77" s="107">
        <f>+EL19/31</f>
        <v>19969.862977419358</v>
      </c>
      <c r="EM77" s="107">
        <f>EM19/30</f>
        <v>20223.625843333331</v>
      </c>
      <c r="EN77" s="107">
        <f>EN19/31</f>
        <v>20206.673254838712</v>
      </c>
      <c r="EO77" s="107">
        <f>EO19/31</f>
        <v>19817.314619354838</v>
      </c>
      <c r="EP77" s="107">
        <f>EP19/31</f>
        <v>20425.516129032258</v>
      </c>
      <c r="EQ77" s="107"/>
      <c r="ER77" s="107">
        <f>ER19/28</f>
        <v>20639.157014285713</v>
      </c>
      <c r="ES77" s="107">
        <f>ES19/31</f>
        <v>22037.959332258062</v>
      </c>
      <c r="ET77" s="107">
        <f>ET19/30</f>
        <v>24651.661313333334</v>
      </c>
      <c r="EU77" s="107">
        <f>EU19/31</f>
        <v>23103.128358064518</v>
      </c>
      <c r="EV77" s="107">
        <f>EV19/31</f>
        <v>23670.040674193548</v>
      </c>
      <c r="EW77" s="107">
        <f>EW19/30</f>
        <v>23930.633333333335</v>
      </c>
      <c r="EX77" s="107">
        <f>EX19/31</f>
        <v>23200.225806451614</v>
      </c>
      <c r="EY77" s="107">
        <f>EY19/30</f>
        <v>23630.5</v>
      </c>
      <c r="EZ77" s="107">
        <f>EZ19/31</f>
        <v>20359.806451612902</v>
      </c>
      <c r="FA77" s="107">
        <f>FA19/31</f>
        <v>17663.688867741937</v>
      </c>
      <c r="FB77" s="107">
        <f>FB19/29</f>
        <v>17171.176275862068</v>
      </c>
      <c r="FC77" s="107">
        <f>FC19/31</f>
        <v>17932.229632258066</v>
      </c>
      <c r="FD77" s="107">
        <f>FD19/30</f>
        <v>16399.948666666667</v>
      </c>
      <c r="FE77" s="107">
        <f>FE19/31</f>
        <v>17271.772903225807</v>
      </c>
      <c r="FF77" s="107">
        <f>FF19/30</f>
        <v>23646.755333333334</v>
      </c>
      <c r="FG77" s="107">
        <f>FG19/31</f>
        <v>24575.592025806451</v>
      </c>
      <c r="FH77" s="107">
        <f>FH19/31</f>
        <v>29499.396516129029</v>
      </c>
      <c r="FI77" s="107">
        <f>FI19/30</f>
        <v>31807.4</v>
      </c>
      <c r="FJ77" s="107">
        <f>FJ19/31</f>
        <v>26901.048264516132</v>
      </c>
      <c r="FK77" s="107">
        <f>FK19/30</f>
        <v>23650.542859999998</v>
      </c>
      <c r="FL77" s="107">
        <f>FL19/31</f>
        <v>20634.917419354835</v>
      </c>
      <c r="FM77" s="107">
        <f>FM19/31</f>
        <v>22841.103206451615</v>
      </c>
      <c r="FN77" s="107">
        <f>FN19/28</f>
        <v>23291.329153571427</v>
      </c>
      <c r="FO77" s="107">
        <f>FO19/31</f>
        <v>13021.900506451613</v>
      </c>
      <c r="FP77" s="109">
        <f>FP19/30</f>
        <v>20562.485000000001</v>
      </c>
      <c r="FQ77" s="109">
        <f>FQ19/31</f>
        <v>23735.16064516129</v>
      </c>
      <c r="FR77" s="109">
        <f>FR19/30</f>
        <v>21469.092000000001</v>
      </c>
      <c r="FS77" s="109">
        <f>FS19/31</f>
        <v>25087.056451612902</v>
      </c>
      <c r="FT77" s="109">
        <f>FT19/31</f>
        <v>24317.042258064517</v>
      </c>
      <c r="FU77" s="109">
        <f>FU19/30</f>
        <v>21741.573</v>
      </c>
      <c r="FV77" s="109">
        <f>FV19/31</f>
        <v>23121.38258064516</v>
      </c>
      <c r="FW77" s="109">
        <f>FW19/30</f>
        <v>22845.187666666669</v>
      </c>
      <c r="FX77" s="109">
        <f>FX19/31</f>
        <v>23900.612903225807</v>
      </c>
      <c r="FY77" s="109">
        <f>FY19/31</f>
        <v>24341.329677419355</v>
      </c>
      <c r="FZ77" s="109">
        <f>FZ19/28</f>
        <v>25914.138214285715</v>
      </c>
      <c r="GA77" s="109">
        <f>GA19/31</f>
        <v>28622.167419354835</v>
      </c>
      <c r="GB77" s="109">
        <f>GB19/30</f>
        <v>29391.061999999998</v>
      </c>
      <c r="GC77" s="109">
        <f>GC19/31</f>
        <v>25286.691290322578</v>
      </c>
      <c r="GD77" s="109">
        <f>GD19/30</f>
        <v>26430.166666666668</v>
      </c>
      <c r="GE77" s="109">
        <f>GE19/31</f>
        <v>33908.709677419356</v>
      </c>
      <c r="GF77" s="109">
        <f>GF19/31</f>
        <v>36712.419354838712</v>
      </c>
      <c r="GG77" s="109">
        <f>GG19/30</f>
        <v>32324.1</v>
      </c>
      <c r="GH77" s="109">
        <f>GH19/31</f>
        <v>35818.387096774197</v>
      </c>
      <c r="GI77" s="109">
        <f>GI19/30</f>
        <v>36828.466666666667</v>
      </c>
      <c r="GJ77" s="109">
        <f>GJ19/31</f>
        <v>37011.774193548386</v>
      </c>
      <c r="GK77" s="109">
        <f>GK19/31</f>
        <v>39127.870967741932</v>
      </c>
      <c r="GL77" s="109">
        <f>GL19/28</f>
        <v>36140.678571428572</v>
      </c>
      <c r="GM77" s="109">
        <f>GM19/31</f>
        <v>37439.258064516129</v>
      </c>
      <c r="GN77" s="109">
        <f>GN19/30</f>
        <v>36969.403276666671</v>
      </c>
      <c r="GO77" s="109">
        <f>GO19/31</f>
        <v>35126.129032258068</v>
      </c>
      <c r="GP77" s="109">
        <f>GP19/30</f>
        <v>39350.333333333336</v>
      </c>
      <c r="GQ77" s="109">
        <f>GQ19/31</f>
        <v>36093.870967741932</v>
      </c>
      <c r="GR77" s="109">
        <f>GR19/31</f>
        <v>40117.548387096773</v>
      </c>
      <c r="GS77" s="109">
        <f>GS19/30</f>
        <v>41535.663999999997</v>
      </c>
      <c r="GT77" s="109">
        <f>GT19/31</f>
        <v>40948.116451612899</v>
      </c>
      <c r="GU77" s="109">
        <f>GU19/30</f>
        <v>41353.699999999997</v>
      </c>
      <c r="GV77" s="109">
        <f>GV19/31</f>
        <v>38015.806451612902</v>
      </c>
      <c r="GW77" s="109">
        <f>GW19/31</f>
        <v>35029.096774193546</v>
      </c>
      <c r="GX77" s="109">
        <f>GX19/29</f>
        <v>35300.64374137931</v>
      </c>
      <c r="GY77" s="109">
        <f>GY19/31</f>
        <v>37584.89208709677</v>
      </c>
      <c r="GZ77" s="109">
        <f>GZ19/30</f>
        <v>36859.433333333334</v>
      </c>
      <c r="HA77" s="109">
        <f>HA19/31</f>
        <v>37046.419354838712</v>
      </c>
      <c r="HB77" s="109">
        <f>HB19/30</f>
        <v>38917.833333333336</v>
      </c>
      <c r="HC77" s="109">
        <f>HC19/31</f>
        <v>40376.677419354841</v>
      </c>
      <c r="HD77" s="109">
        <f>HD19/31</f>
        <v>40304.818135483867</v>
      </c>
      <c r="HE77" s="109">
        <f>HE19/30</f>
        <v>39630.700586666666</v>
      </c>
      <c r="HF77" s="109">
        <f>HF19/31</f>
        <v>40747.288187096776</v>
      </c>
      <c r="HG77" s="109">
        <f>HG19/30</f>
        <v>40887.81561333334</v>
      </c>
      <c r="HH77" s="109">
        <f>HH19/31</f>
        <v>40614.204812903226</v>
      </c>
      <c r="HI77" s="109">
        <f>HI19/31</f>
        <v>35172.056016129034</v>
      </c>
    </row>
    <row r="78" spans="2:218" ht="15.75" x14ac:dyDescent="0.25">
      <c r="B78" s="5"/>
      <c r="C78" s="5"/>
      <c r="D78" s="5"/>
      <c r="E78" s="1"/>
      <c r="F78" s="5"/>
      <c r="G78" s="5"/>
      <c r="H78" s="5"/>
      <c r="I78" s="5"/>
      <c r="J78" s="5"/>
      <c r="K78" s="5"/>
      <c r="L78" s="5"/>
      <c r="M78" s="5"/>
      <c r="AU78" s="110">
        <f>380882/31</f>
        <v>12286.516129032258</v>
      </c>
      <c r="AV78" s="110">
        <f>296561/31</f>
        <v>9566.4838709677424</v>
      </c>
      <c r="AW78" s="110">
        <f>417842/31</f>
        <v>13478.774193548386</v>
      </c>
      <c r="AX78" s="110">
        <f>449604/30</f>
        <v>14986.8</v>
      </c>
      <c r="AY78" s="110">
        <f>288417/31</f>
        <v>9303.7741935483864</v>
      </c>
      <c r="AZ78" s="110">
        <f>93683/30</f>
        <v>3122.7666666666669</v>
      </c>
      <c r="BA78" s="111">
        <f>106174/31</f>
        <v>3424.9677419354839</v>
      </c>
      <c r="BB78" s="111">
        <f>96206/31</f>
        <v>3103.4193548387098</v>
      </c>
      <c r="BC78" s="111">
        <f>84056/28</f>
        <v>3002</v>
      </c>
      <c r="BD78" s="111">
        <f>156740/31</f>
        <v>5056.1290322580644</v>
      </c>
      <c r="BE78" s="111">
        <f>73280/30</f>
        <v>2442.6666666666665</v>
      </c>
      <c r="BF78" s="111">
        <f>103723/31</f>
        <v>3345.9032258064517</v>
      </c>
      <c r="BG78" s="111">
        <f>250716/30</f>
        <v>8357.2000000000007</v>
      </c>
      <c r="BH78" s="111">
        <f>473583/31</f>
        <v>15276.870967741936</v>
      </c>
      <c r="BI78" s="111">
        <f>+BI21/31</f>
        <v>18219.645161290322</v>
      </c>
      <c r="BJ78" s="111">
        <f>+BJ21/30</f>
        <v>17559.599999999999</v>
      </c>
      <c r="BK78" s="111">
        <f>+BK21/31</f>
        <v>16112.096774193549</v>
      </c>
      <c r="BL78" s="111">
        <f>+BL21/30</f>
        <v>16759.866666666665</v>
      </c>
      <c r="BM78" s="111">
        <f>+BM21/31</f>
        <v>4543.9032258064517</v>
      </c>
      <c r="BN78" s="111">
        <f>+BN21/31</f>
        <v>10700.096774193549</v>
      </c>
      <c r="BO78" s="111">
        <f>+BO21/29</f>
        <v>7132.9655172413795</v>
      </c>
      <c r="BP78" s="28">
        <f>+BP21/31</f>
        <v>17708.580645161292</v>
      </c>
      <c r="BQ78" s="28">
        <f>+BQ21/30</f>
        <v>16231.166666666666</v>
      </c>
      <c r="BR78" s="111">
        <f>+BR21/31</f>
        <v>17946.709677419356</v>
      </c>
      <c r="BS78" s="111">
        <f>+BS21/31</f>
        <v>17718</v>
      </c>
      <c r="BT78" s="111">
        <f>+BT21/30</f>
        <v>17030.233333333334</v>
      </c>
      <c r="BU78" s="111">
        <f>+BU21/31</f>
        <v>12171.806451612903</v>
      </c>
      <c r="BV78" s="111">
        <f>+BV21/30</f>
        <v>315.53333333333336</v>
      </c>
      <c r="BW78" s="111">
        <f>+BW21/31</f>
        <v>3445.7419354838707</v>
      </c>
      <c r="BX78" s="111">
        <f>+BX21/31</f>
        <v>70.451612903225808</v>
      </c>
      <c r="BY78" s="111">
        <f>+BY21/28</f>
        <v>0</v>
      </c>
      <c r="BZ78" s="111">
        <f>+BZ21/31</f>
        <v>0</v>
      </c>
      <c r="CA78" s="111">
        <f>+CA21/31</f>
        <v>0</v>
      </c>
      <c r="CB78" s="111">
        <f>+CB21/31</f>
        <v>9258</v>
      </c>
      <c r="CC78" s="111">
        <f>+CC21/30</f>
        <v>14010.233333333334</v>
      </c>
      <c r="CD78" s="111">
        <f>+CD21/31</f>
        <v>15603.41935483871</v>
      </c>
      <c r="CE78" s="111">
        <f>+CE21/31</f>
        <v>17158.967741935485</v>
      </c>
      <c r="CF78" s="111">
        <f>+CF21/30</f>
        <v>17436</v>
      </c>
      <c r="CG78" s="111">
        <f>+CG21/31</f>
        <v>14781.903225806451</v>
      </c>
      <c r="CH78" s="111">
        <f>+CH21/30</f>
        <v>15515.1</v>
      </c>
      <c r="CI78" s="111">
        <f>+CI21/31</f>
        <v>10614.516129032258</v>
      </c>
      <c r="CJ78" s="111">
        <f>+CJ21/31</f>
        <v>9579.8064516129034</v>
      </c>
      <c r="CK78" s="111">
        <f>+CK21/28</f>
        <v>7683.6600678571431</v>
      </c>
      <c r="CL78" s="111">
        <f>+CL21/31</f>
        <v>5749.5811064516129</v>
      </c>
      <c r="CM78" s="111">
        <f>+CM21/30</f>
        <v>9669.7292033333324</v>
      </c>
      <c r="CN78" s="111">
        <f>+CN21/31</f>
        <v>17982.720735483872</v>
      </c>
      <c r="CO78" s="111">
        <f>+CO21/30</f>
        <v>19163.324523333333</v>
      </c>
      <c r="CP78" s="111">
        <f>+CP21/31</f>
        <v>19000.045703225805</v>
      </c>
      <c r="CQ78" s="111">
        <f>+CQ21/31</f>
        <v>18601.802458064518</v>
      </c>
      <c r="CR78" s="111">
        <f>+CR21/30</f>
        <v>19017.116366666669</v>
      </c>
      <c r="CS78" s="111">
        <f>+CS21/31</f>
        <v>16981.48362580645</v>
      </c>
      <c r="CT78" s="111">
        <f>+CT21/30</f>
        <v>15232.697099999999</v>
      </c>
      <c r="CU78" s="111">
        <f>+CU21/31</f>
        <v>10411.358619354838</v>
      </c>
      <c r="CV78" s="111">
        <f>+CV21/31</f>
        <v>11182.739338709678</v>
      </c>
      <c r="CW78" s="111">
        <f>+CW21/28</f>
        <v>12902.579935714286</v>
      </c>
      <c r="CX78" s="111">
        <f>+CX21/31</f>
        <v>11947.119816129032</v>
      </c>
      <c r="CY78" s="111">
        <f>+CY21/30</f>
        <v>7499.0617300000004</v>
      </c>
      <c r="CZ78" s="111">
        <f>+CZ21/31</f>
        <v>7073.1202580645158</v>
      </c>
      <c r="DA78" s="111">
        <f>+DA21/30</f>
        <v>16987.755236666668</v>
      </c>
      <c r="DB78" s="111">
        <f>+DB21/31</f>
        <v>18809.595048387095</v>
      </c>
      <c r="DC78" s="111">
        <f>+DC21/31</f>
        <v>17468.28692903226</v>
      </c>
      <c r="DD78" s="111">
        <f>+DD21/31</f>
        <v>17147.568622580646</v>
      </c>
      <c r="DE78" s="111">
        <f>+DE21/30</f>
        <v>13948.091923333333</v>
      </c>
      <c r="DF78" s="111">
        <f>+DF21/31</f>
        <v>15463.875758064516</v>
      </c>
      <c r="DG78" s="111">
        <f>+DG21/31</f>
        <v>12931.626916129033</v>
      </c>
      <c r="DH78" s="111">
        <f>+DH21/29</f>
        <v>11255.494727586207</v>
      </c>
      <c r="DI78" s="111">
        <f>+DI21/31</f>
        <v>11235.998438709676</v>
      </c>
      <c r="DJ78" s="111">
        <f>+DJ21/30</f>
        <v>10769.163636666666</v>
      </c>
      <c r="DK78" s="111">
        <f>+DK21/31</f>
        <v>15622.203938709677</v>
      </c>
      <c r="DL78" s="111">
        <f>+DL21/30</f>
        <v>16323.938086666667</v>
      </c>
      <c r="DM78" s="111">
        <f>+DM21/31</f>
        <v>16510.040764516129</v>
      </c>
      <c r="DN78" s="111">
        <f>+DN21/31</f>
        <v>16703.270790322582</v>
      </c>
      <c r="DO78" s="111">
        <f>+DO21/30</f>
        <v>19456.436380000003</v>
      </c>
      <c r="DP78" s="111">
        <f>+DP21/31</f>
        <v>13598.574193548387</v>
      </c>
      <c r="DQ78" s="111">
        <f>+DQ21/30</f>
        <v>12271.366666666667</v>
      </c>
      <c r="DR78" s="111">
        <f>+DR21/31</f>
        <v>12379.096774193549</v>
      </c>
      <c r="DS78" s="111">
        <f>+DS21/31</f>
        <v>7429.322580645161</v>
      </c>
      <c r="DT78" s="111">
        <f>+DT21/28</f>
        <v>5511.6428571428569</v>
      </c>
      <c r="DU78" s="111">
        <f>+DU21/31</f>
        <v>5147.2581</v>
      </c>
      <c r="DV78" s="111">
        <f>+DV21/30</f>
        <v>8457</v>
      </c>
      <c r="DW78" s="111">
        <f>+DW21/31</f>
        <v>9052.5806451612898</v>
      </c>
      <c r="DX78" s="111">
        <f>+DX21/30</f>
        <v>12265.7</v>
      </c>
      <c r="DY78" s="111">
        <f>+DY21/31</f>
        <v>13775.548387096775</v>
      </c>
      <c r="DZ78" s="111">
        <f>+DZ21/31</f>
        <v>17032.387096774193</v>
      </c>
      <c r="EA78" s="111">
        <f>+EA21/30</f>
        <v>16011.966666666667</v>
      </c>
      <c r="EB78" s="111">
        <f>+EB21/31</f>
        <v>13530.483870967742</v>
      </c>
      <c r="EC78" s="111">
        <f>+EC21/30</f>
        <v>13617.3</v>
      </c>
      <c r="ED78" s="111">
        <f>+ED21/31</f>
        <v>9847.9354838709678</v>
      </c>
      <c r="EE78" s="111">
        <f>+EE21/31</f>
        <v>11497.41935483871</v>
      </c>
      <c r="EF78" s="111">
        <f>+EF21/28</f>
        <v>9288.6071428571431</v>
      </c>
      <c r="EG78" s="111">
        <f>+EG21/31</f>
        <v>10415.903225806451</v>
      </c>
      <c r="EH78" s="111">
        <f>+EH21/30</f>
        <v>9224.6</v>
      </c>
      <c r="EI78" s="111">
        <f>+EI21/31</f>
        <v>7717.5806451612907</v>
      </c>
      <c r="EJ78" s="111">
        <f>+EJ21/30</f>
        <v>10178.866666666667</v>
      </c>
      <c r="EK78" s="111">
        <f>+EK21/31</f>
        <v>11467.774193548386</v>
      </c>
      <c r="EL78" s="111">
        <f>+EL21/31</f>
        <v>11998.322580645161</v>
      </c>
      <c r="EM78" s="111">
        <f>+EM21/30</f>
        <v>12658.066666666668</v>
      </c>
      <c r="EN78" s="111">
        <f>+EN21/31</f>
        <v>12593.387096774193</v>
      </c>
      <c r="EO78" s="111">
        <f>+EO21/31</f>
        <v>15204.838709677419</v>
      </c>
      <c r="EP78" s="111">
        <f>+EP21/31</f>
        <v>12799.741935483871</v>
      </c>
      <c r="EQ78" s="111"/>
      <c r="ER78" s="111">
        <f>+ER21/28</f>
        <v>11111</v>
      </c>
      <c r="ES78" s="111">
        <f>+ES21/31</f>
        <v>12517.903225806451</v>
      </c>
      <c r="ET78" s="111">
        <f>+ET21/30</f>
        <v>10247.966666666667</v>
      </c>
      <c r="EU78" s="111">
        <f>+EU21/31</f>
        <v>11597.677419354839</v>
      </c>
      <c r="EV78" s="111">
        <f>+EV21/31</f>
        <v>12007.164458064517</v>
      </c>
      <c r="EW78" s="111">
        <f>+EW21/30</f>
        <v>12523.8</v>
      </c>
      <c r="EX78" s="111">
        <f>+EX21/31</f>
        <v>9608.8709677419356</v>
      </c>
      <c r="EY78" s="111">
        <f>+EY21/30</f>
        <v>8825.0666666666675</v>
      </c>
      <c r="EZ78" s="111">
        <f>+EZ21/31</f>
        <v>7048.1935483870966</v>
      </c>
      <c r="FA78" s="111">
        <f>+FA21/31</f>
        <v>7727.4216225806449</v>
      </c>
      <c r="FB78" s="111">
        <f>+FB21/29</f>
        <v>8648.834758620691</v>
      </c>
      <c r="FC78" s="111">
        <f>+FC21/31</f>
        <v>7759.7666806451616</v>
      </c>
      <c r="FD78" s="111">
        <f>+FD21/30</f>
        <v>7840.6970000000001</v>
      </c>
      <c r="FE78" s="111">
        <f>+FE21/31</f>
        <v>6319.3793548387102</v>
      </c>
      <c r="FF78" s="111">
        <f>+FF21/30</f>
        <v>10253.098</v>
      </c>
      <c r="FG78" s="111">
        <f>+FG21/31</f>
        <v>12692.20104516129</v>
      </c>
      <c r="FH78" s="111">
        <f>+FH21/31</f>
        <v>10900.183967741936</v>
      </c>
      <c r="FI78" s="111">
        <f>+FI21/30</f>
        <v>12191.5</v>
      </c>
      <c r="FJ78" s="111">
        <f>+FJ21/31</f>
        <v>8902.2530129032257</v>
      </c>
      <c r="FK78" s="111">
        <f>+FK21/30</f>
        <v>3864.8262533333332</v>
      </c>
      <c r="FL78" s="111">
        <f>+FL21/31</f>
        <v>2748.7912903225806</v>
      </c>
      <c r="FM78" s="111">
        <f>+FM21/31</f>
        <v>2086.0009806451612</v>
      </c>
      <c r="FN78" s="111">
        <f>+FN21/28</f>
        <v>4305.9828928571424</v>
      </c>
      <c r="FO78" s="111">
        <f>+FO21/31</f>
        <v>1253.2925612903225</v>
      </c>
      <c r="FP78" s="66">
        <f>+FP21/30</f>
        <v>649.70866666666666</v>
      </c>
      <c r="FQ78" s="66">
        <f>+FQ21/31</f>
        <v>832.28548387096771</v>
      </c>
      <c r="FR78" s="66">
        <f>+FR21/30</f>
        <v>2719.6590000000001</v>
      </c>
      <c r="FS78" s="66">
        <f>+FS21/31</f>
        <v>6086.61935483871</v>
      </c>
      <c r="FT78" s="66">
        <f>+FT21/31</f>
        <v>6029.7880645161285</v>
      </c>
      <c r="FU78" s="66">
        <f>+FU21/30</f>
        <v>4326.9290000000001</v>
      </c>
      <c r="FV78" s="66">
        <f>+FV21/31</f>
        <v>3658.2835483870967</v>
      </c>
      <c r="FW78" s="66">
        <f>+FW21/30</f>
        <v>6456.6196666666665</v>
      </c>
      <c r="FX78" s="66">
        <f>+FX21/31</f>
        <v>4578.7419354838712</v>
      </c>
      <c r="FY78" s="66">
        <f>+FY21/31</f>
        <v>7458.2574193548389</v>
      </c>
      <c r="FZ78" s="66">
        <f>+FZ21/28</f>
        <v>3912.1653571428574</v>
      </c>
      <c r="GA78" s="66">
        <f>+GA21/31</f>
        <v>5257.2661290322585</v>
      </c>
      <c r="GB78" s="66">
        <f>+GB21/30</f>
        <v>4104.367666666667</v>
      </c>
      <c r="GC78" s="66">
        <f>+GC21/31</f>
        <v>3301.5248387096776</v>
      </c>
      <c r="GD78" s="66">
        <f>+GD21/30</f>
        <v>2739.1666666666665</v>
      </c>
      <c r="GE78" s="66">
        <f>+GE21/31</f>
        <v>8119.2903225806449</v>
      </c>
      <c r="GF78" s="66">
        <f>+GF21/31</f>
        <v>8077.0645161290322</v>
      </c>
      <c r="GG78" s="66">
        <f>+GG21/30</f>
        <v>7011.7333333333336</v>
      </c>
      <c r="GH78" s="66">
        <f>+GH21/31</f>
        <v>6408.1612903225805</v>
      </c>
      <c r="GI78" s="66">
        <f>+GI21/30</f>
        <v>6555.6</v>
      </c>
      <c r="GJ78" s="66">
        <f>+GJ21/31</f>
        <v>5569.0322580645161</v>
      </c>
      <c r="GK78" s="66">
        <f>+GK21/31</f>
        <v>5607.9354838709678</v>
      </c>
      <c r="GL78" s="66">
        <f>+GL21/28</f>
        <v>4576.3214285714284</v>
      </c>
      <c r="GM78" s="66">
        <f>+GM21/31</f>
        <v>5308.3870967741932</v>
      </c>
      <c r="GN78" s="66">
        <f>+GN21/30</f>
        <v>5125.704216666667</v>
      </c>
      <c r="GO78" s="66">
        <f>+GO21/31</f>
        <v>7057.9677419354839</v>
      </c>
      <c r="GP78" s="66">
        <f>+GP21/30</f>
        <v>7550.0666666666666</v>
      </c>
      <c r="GQ78" s="66">
        <f>+GQ21/31</f>
        <v>6095.322580645161</v>
      </c>
      <c r="GR78" s="66">
        <f>+GR21/31</f>
        <v>7934.4193548387093</v>
      </c>
      <c r="GS78" s="66">
        <f>+GS21/30</f>
        <v>6397.4619999999995</v>
      </c>
      <c r="GT78" s="66">
        <f>+GT21/31</f>
        <v>5881.800645161291</v>
      </c>
      <c r="GU78" s="66">
        <f>+GU21/30</f>
        <v>6130.5666666666666</v>
      </c>
      <c r="GV78" s="66">
        <f>+GV21/31</f>
        <v>7175.3870967741932</v>
      </c>
      <c r="GW78" s="66">
        <f>+GW21/31</f>
        <v>7483.4193548387093</v>
      </c>
      <c r="GX78" s="66">
        <f>+GX21/29</f>
        <v>7077.8932999999997</v>
      </c>
      <c r="GY78" s="66">
        <f>+GY21/31</f>
        <v>7185.5603516129031</v>
      </c>
      <c r="GZ78" s="66">
        <f>+GZ21/30</f>
        <v>7293.9</v>
      </c>
      <c r="HA78" s="66">
        <f>+HA21/31</f>
        <v>6482.4516129032254</v>
      </c>
      <c r="HB78" s="66">
        <f>+HB21/30</f>
        <v>8090.4</v>
      </c>
      <c r="HC78" s="66">
        <f>+HC21/31</f>
        <v>8421.5161290322576</v>
      </c>
      <c r="HD78" s="66">
        <f>+HD21/31</f>
        <v>7914.0951677419353</v>
      </c>
      <c r="HE78" s="66">
        <f>+HE21/30</f>
        <v>8128.5949266666667</v>
      </c>
      <c r="HF78" s="66">
        <f>+HF21/31</f>
        <v>8450.0814580645165</v>
      </c>
      <c r="HG78" s="66">
        <f>+HG21/30</f>
        <v>7918.9320366666661</v>
      </c>
      <c r="HH78" s="66">
        <f>+HH21/31</f>
        <v>7486.5774483870973</v>
      </c>
      <c r="HI78" s="66">
        <f>+HI21/31</f>
        <v>5948.6907419354839</v>
      </c>
    </row>
    <row r="79" spans="2:218" ht="15.75" x14ac:dyDescent="0.25">
      <c r="B79" s="5"/>
      <c r="C79" s="5"/>
      <c r="D79" s="5"/>
      <c r="E79" s="1"/>
      <c r="F79" s="5"/>
      <c r="G79" s="5"/>
      <c r="H79" s="5"/>
      <c r="I79" s="5"/>
      <c r="J79" s="5"/>
      <c r="K79" s="5"/>
      <c r="L79" s="5"/>
      <c r="M79" s="5"/>
      <c r="AU79" s="110">
        <f>2004126/31</f>
        <v>64649.225806451614</v>
      </c>
      <c r="AV79" s="110">
        <f>1127106/31</f>
        <v>36358.258064516129</v>
      </c>
      <c r="AW79" s="110">
        <f>1353913/31</f>
        <v>43674.612903225803</v>
      </c>
      <c r="AX79" s="110">
        <f>1284193/30</f>
        <v>42806.433333333334</v>
      </c>
      <c r="AY79" s="110">
        <f>995467/31</f>
        <v>32111.83870967742</v>
      </c>
      <c r="AZ79" s="110">
        <f>259811/30</f>
        <v>8660.3666666666668</v>
      </c>
      <c r="BA79" s="111">
        <f>318666/31</f>
        <v>10279.548387096775</v>
      </c>
      <c r="BB79" s="111">
        <f>404790/31</f>
        <v>13057.741935483871</v>
      </c>
      <c r="BC79" s="111">
        <f>637210/28</f>
        <v>22757.5</v>
      </c>
      <c r="BD79" s="111">
        <f>709882/31</f>
        <v>22899.419354838708</v>
      </c>
      <c r="BE79" s="111">
        <f>459445/30</f>
        <v>15314.833333333334</v>
      </c>
      <c r="BF79" s="111">
        <f>1074990/31</f>
        <v>34677.096774193546</v>
      </c>
      <c r="BG79" s="111">
        <f>1215084/30</f>
        <v>40502.800000000003</v>
      </c>
      <c r="BH79" s="111">
        <f>805892/31</f>
        <v>25996.516129032258</v>
      </c>
      <c r="BI79" s="111">
        <f>+BI29/31</f>
        <v>14265.516129032258</v>
      </c>
      <c r="BJ79" s="111">
        <f>+BJ29/30</f>
        <v>24638.033333333333</v>
      </c>
      <c r="BK79" s="111">
        <f>+BK29/31</f>
        <v>41209.419354838712</v>
      </c>
      <c r="BL79" s="111">
        <f>+BL29/30</f>
        <v>41253.633333333331</v>
      </c>
      <c r="BM79" s="111">
        <f>+BM29/31</f>
        <v>29710.516129032258</v>
      </c>
      <c r="BN79" s="111">
        <f>+BN29/31</f>
        <v>19329</v>
      </c>
      <c r="BO79" s="111">
        <f>+BO29/29</f>
        <v>14963.310344827587</v>
      </c>
      <c r="BP79" s="28">
        <f>+BP29/31</f>
        <v>46036.129032258068</v>
      </c>
      <c r="BQ79" s="28">
        <f>+BQ29/30</f>
        <v>58494.061303333336</v>
      </c>
      <c r="BR79" s="111">
        <f>+BR29/31</f>
        <v>53623.588706451614</v>
      </c>
      <c r="BS79" s="111">
        <f>+BS29/31</f>
        <v>55891.387883870964</v>
      </c>
      <c r="BT79" s="111">
        <f>+BT29/30</f>
        <v>86116.636383333331</v>
      </c>
      <c r="BU79" s="111">
        <f>+BU29/31</f>
        <v>97364.23103225806</v>
      </c>
      <c r="BV79" s="111">
        <f>+BV29/30</f>
        <v>103888.25905666666</v>
      </c>
      <c r="BW79" s="111">
        <f>+BW29/31</f>
        <v>61880.376993548387</v>
      </c>
      <c r="BX79" s="111">
        <f>+BX29/31</f>
        <v>89023.437541935476</v>
      </c>
      <c r="BY79" s="111">
        <f>+BY29/28</f>
        <v>79916.051550000004</v>
      </c>
      <c r="BZ79" s="111">
        <f>+BZ29/31</f>
        <v>87457.047664516125</v>
      </c>
      <c r="CA79" s="111">
        <f>+CA29/30</f>
        <v>91254.1</v>
      </c>
      <c r="CB79" s="111">
        <f>+CB29/31</f>
        <v>122978.55225806452</v>
      </c>
      <c r="CC79" s="111">
        <f>+CC29/30</f>
        <v>139291.21783000001</v>
      </c>
      <c r="CD79" s="111">
        <f>+CD29/31</f>
        <v>149596.45161290321</v>
      </c>
      <c r="CE79" s="111">
        <f>+CE29/31</f>
        <v>140712.18387096774</v>
      </c>
      <c r="CF79" s="111">
        <f>+CF29/30</f>
        <v>150603.39802333334</v>
      </c>
      <c r="CG79" s="111">
        <f>+CG29/31</f>
        <v>99142.870967741939</v>
      </c>
      <c r="CH79" s="111">
        <f>+CH29/30</f>
        <v>145879.57644666667</v>
      </c>
      <c r="CI79" s="111">
        <f>+CI29/31</f>
        <v>136826.31028387096</v>
      </c>
      <c r="CJ79" s="111">
        <f>+CJ29/31</f>
        <v>103968.45161290323</v>
      </c>
      <c r="CK79" s="111">
        <f>+CK29/28</f>
        <v>116408.78028214285</v>
      </c>
      <c r="CL79" s="111">
        <f>+CL29/31</f>
        <v>70737.65148709678</v>
      </c>
      <c r="CM79" s="111">
        <f>+CM29/30</f>
        <v>61386.41421333333</v>
      </c>
      <c r="CN79" s="111">
        <f>+CN29/31</f>
        <v>107797.07120000001</v>
      </c>
      <c r="CO79" s="111">
        <f>+CO29/30</f>
        <v>176108.51170333332</v>
      </c>
      <c r="CP79" s="111">
        <f>+CP29/31</f>
        <v>181857.21317741935</v>
      </c>
      <c r="CQ79" s="111">
        <f>+CQ29/31</f>
        <v>189576.66320322579</v>
      </c>
      <c r="CR79" s="111">
        <f>+CR29/30</f>
        <v>187807.31494000001</v>
      </c>
      <c r="CS79" s="111">
        <f>+CS29/31</f>
        <v>175113.40906451613</v>
      </c>
      <c r="CT79" s="111">
        <f>+CT29/30</f>
        <v>158247.42553666668</v>
      </c>
      <c r="CU79" s="111">
        <f>+CU29/31</f>
        <v>159228.68071935483</v>
      </c>
      <c r="CV79" s="111">
        <f>+CV29/31</f>
        <v>157922.99339032258</v>
      </c>
      <c r="CW79" s="111">
        <f>+CW29/28</f>
        <v>163580.29144285712</v>
      </c>
      <c r="CX79" s="111">
        <f>+CX29/31</f>
        <v>184258.55648387098</v>
      </c>
      <c r="CY79" s="111">
        <f>+CY29/30</f>
        <v>179664.88462666667</v>
      </c>
      <c r="CZ79" s="111">
        <f>+CZ29/31</f>
        <v>201258.11715806453</v>
      </c>
      <c r="DA79" s="111">
        <f>+DA29/30</f>
        <v>240181.38145666666</v>
      </c>
      <c r="DB79" s="111">
        <f>+DB29/31</f>
        <v>258616.64470322581</v>
      </c>
      <c r="DC79" s="111">
        <f>+DC29/31</f>
        <v>270765.38073548384</v>
      </c>
      <c r="DD79" s="111">
        <f>+DD29/31</f>
        <v>269906.57370322582</v>
      </c>
      <c r="DE79" s="111">
        <f>+DE29/30</f>
        <v>276251.63922666665</v>
      </c>
      <c r="DF79" s="111">
        <f>+DF29/31</f>
        <v>258628.24942258064</v>
      </c>
      <c r="DG79" s="111">
        <f>+DG29/31</f>
        <v>197398.03606774192</v>
      </c>
      <c r="DH79" s="111">
        <f>+DH29/29</f>
        <v>244520.69261724138</v>
      </c>
      <c r="DI79" s="111">
        <f>+DI29/31</f>
        <v>258507.18261290324</v>
      </c>
      <c r="DJ79" s="111">
        <f>+DJ29/30</f>
        <v>254444.51084333332</v>
      </c>
      <c r="DK79" s="111">
        <f>+DK29/31</f>
        <v>303800.10781612905</v>
      </c>
      <c r="DL79" s="111">
        <f>+DL29/30</f>
        <v>329157.86666666664</v>
      </c>
      <c r="DM79" s="111">
        <f>+DM29/31</f>
        <v>334682.88083870965</v>
      </c>
      <c r="DN79" s="111">
        <f>+DN29/31</f>
        <v>331779.31379032257</v>
      </c>
      <c r="DO79" s="111">
        <f>+DO29/30</f>
        <v>332529.90947333333</v>
      </c>
      <c r="DP79" s="111">
        <f>+DP29/31</f>
        <v>322468.26680967741</v>
      </c>
      <c r="DQ79" s="111">
        <f>+DQ29/30</f>
        <v>321942.58571333333</v>
      </c>
      <c r="DR79" s="111">
        <f>+DR29/31</f>
        <v>308239.04850967746</v>
      </c>
      <c r="DS79" s="111">
        <f>+DS29/31</f>
        <v>276069.95066129032</v>
      </c>
      <c r="DT79" s="111">
        <f>+DT29/28</f>
        <v>261074.64285714287</v>
      </c>
      <c r="DU79" s="111">
        <f>+DU29/31</f>
        <v>291168.50139999995</v>
      </c>
      <c r="DV79" s="111">
        <f>+DV29/30</f>
        <v>266796.10743666667</v>
      </c>
      <c r="DW79" s="111">
        <f>+DW29/31</f>
        <v>302874.39946129033</v>
      </c>
      <c r="DX79" s="111">
        <f>+DX29/30</f>
        <v>331248.85922666662</v>
      </c>
      <c r="DY79" s="111">
        <f>+DY29/31</f>
        <v>334495.01336774195</v>
      </c>
      <c r="DZ79" s="111">
        <f>+DZ29/31</f>
        <v>339673.56221612904</v>
      </c>
      <c r="EA79" s="111">
        <f>+EA29/30</f>
        <v>340645.06536000001</v>
      </c>
      <c r="EB79" s="111">
        <f>+EB29/31</f>
        <v>333365.48387096776</v>
      </c>
      <c r="EC79" s="111">
        <f>+EC29/30</f>
        <v>316133.76458333334</v>
      </c>
      <c r="ED79" s="111">
        <f>+ED29/31</f>
        <v>298227.04732258065</v>
      </c>
      <c r="EE79" s="111">
        <f>+EE29/31</f>
        <v>326800.23641290318</v>
      </c>
      <c r="EF79" s="111">
        <f>+EF29/28</f>
        <v>353795.78815714282</v>
      </c>
      <c r="EG79" s="111">
        <f>+EG29/31</f>
        <v>355483.56486451614</v>
      </c>
      <c r="EH79" s="111">
        <f>+EH29/30</f>
        <v>330501.79802333337</v>
      </c>
      <c r="EI79" s="111">
        <f>+EI29/31</f>
        <v>413863.48852580646</v>
      </c>
      <c r="EJ79" s="111">
        <f>+EJ29/30</f>
        <v>667195.41614999995</v>
      </c>
      <c r="EK79" s="111">
        <f>+EK29/31</f>
        <v>764236.30792580638</v>
      </c>
      <c r="EL79" s="111">
        <f>+EL29/31</f>
        <v>959520.43604193558</v>
      </c>
      <c r="EM79" s="111">
        <f>+EM29/30</f>
        <v>867722.48822333338</v>
      </c>
      <c r="EN79" s="111">
        <f>+EN29/31</f>
        <v>951518.17037419346</v>
      </c>
      <c r="EO79" s="111">
        <f>+EO29/31</f>
        <v>1007660.1936741935</v>
      </c>
      <c r="EP79" s="111">
        <f>+EP29/31</f>
        <v>976826.16129032255</v>
      </c>
      <c r="EQ79" s="111"/>
      <c r="ER79" s="111">
        <f>+ER29/28</f>
        <v>1036919.5576142857</v>
      </c>
      <c r="ES79" s="111">
        <f>+ES29/31</f>
        <v>745037.05640322587</v>
      </c>
      <c r="ET79" s="111">
        <f>+ET29/30</f>
        <v>999589.11843999999</v>
      </c>
      <c r="EU79" s="111">
        <f>+EU29/31</f>
        <v>1077227.4274741935</v>
      </c>
      <c r="EV79" s="111">
        <f>+EV29/31</f>
        <v>1130271.2733741936</v>
      </c>
      <c r="EW79" s="111">
        <f>+EW29/30</f>
        <v>1140684.8</v>
      </c>
      <c r="EX79" s="111">
        <f>+EX29/31</f>
        <v>1168375.0967741935</v>
      </c>
      <c r="EY79" s="111">
        <f>+EY29/30</f>
        <v>1151356.3999999999</v>
      </c>
      <c r="EZ79" s="111">
        <f>+EZ29/31</f>
        <v>1131497.5161290322</v>
      </c>
      <c r="FA79" s="111">
        <f>+FA29/31</f>
        <v>979840.43824838707</v>
      </c>
      <c r="FB79" s="111">
        <f>+FB29/29</f>
        <v>1121630.0499310344</v>
      </c>
      <c r="FC79" s="111">
        <f>+FC29/31</f>
        <v>1147518.3811483872</v>
      </c>
      <c r="FD79" s="111">
        <f>+FD29/30</f>
        <v>1065298.2590000001</v>
      </c>
      <c r="FE79" s="111">
        <f>+FE29/31</f>
        <v>1131665.686451613</v>
      </c>
      <c r="FF79" s="111">
        <f>+FF29/30</f>
        <v>1229141.0673333334</v>
      </c>
      <c r="FG79" s="111">
        <f>+FG29/31</f>
        <v>1238093.3393741935</v>
      </c>
      <c r="FH79" s="111">
        <f>+FH29/31</f>
        <v>1195667.5180645161</v>
      </c>
      <c r="FI79" s="111">
        <f>+FI29/30</f>
        <v>1213706.5333333334</v>
      </c>
      <c r="FJ79" s="111">
        <f>+FJ29/31</f>
        <v>1153306.4662161293</v>
      </c>
      <c r="FK79" s="111">
        <f>+FK29/30</f>
        <v>802069.81018999987</v>
      </c>
      <c r="FL79" s="111">
        <f>+FL29/31</f>
        <v>1081817.7503870968</v>
      </c>
      <c r="FM79" s="111">
        <f>+FM29/31</f>
        <v>1081981.0241129033</v>
      </c>
      <c r="FN79" s="111">
        <f>+FN29/28</f>
        <v>1123397.4467035716</v>
      </c>
      <c r="FO79" s="111">
        <f>+FO29/31</f>
        <v>1074457.3208612904</v>
      </c>
      <c r="FP79" s="66">
        <f>+FP29/30</f>
        <v>1099221.4679999999</v>
      </c>
      <c r="FQ79" s="66">
        <f>+FQ29/31</f>
        <v>1191126.1606451613</v>
      </c>
      <c r="FR79" s="66">
        <f>+FR29/30</f>
        <v>1169343.9939999999</v>
      </c>
      <c r="FS79" s="66">
        <f>+FS29/31</f>
        <v>1117710.0399999998</v>
      </c>
      <c r="FT79" s="66">
        <f>+FT29/31</f>
        <v>1239003.5151612903</v>
      </c>
      <c r="FU79" s="66">
        <f>+FU29/30</f>
        <v>1213834.811</v>
      </c>
      <c r="FV79" s="66">
        <f>+FV29/31</f>
        <v>1191820.3161290321</v>
      </c>
      <c r="FW79" s="66">
        <f>+FW29/30</f>
        <v>1184989.2716666667</v>
      </c>
      <c r="FX79" s="66">
        <f>+FX29/31</f>
        <v>1158406</v>
      </c>
      <c r="FY79" s="66">
        <f>+FY29/31</f>
        <v>1151190.3722580646</v>
      </c>
      <c r="FZ79" s="66">
        <f>+FZ29/28</f>
        <v>1200724.8825000001</v>
      </c>
      <c r="GA79" s="66">
        <f>+GA29/31</f>
        <v>1264518.3048387098</v>
      </c>
      <c r="GB79" s="66">
        <f>+GB29/30</f>
        <v>1223259.3429999996</v>
      </c>
      <c r="GC79" s="66">
        <f>+GC29/31</f>
        <v>1145543.3341935484</v>
      </c>
      <c r="GD79" s="66">
        <f>+GD29/30</f>
        <v>1084035.8333333333</v>
      </c>
      <c r="GE79" s="66">
        <f>+GE29/31</f>
        <v>1236937.3870967743</v>
      </c>
      <c r="GF79" s="66">
        <f>+GF29/31</f>
        <v>1207633.7741935484</v>
      </c>
      <c r="GG79" s="66">
        <f>+GG29/30</f>
        <v>1182280.9666666666</v>
      </c>
      <c r="GH79" s="66">
        <f>+GH29/31</f>
        <v>1301450.8064516129</v>
      </c>
      <c r="GI79" s="66">
        <f>+GI29/30</f>
        <v>1301501.2666666666</v>
      </c>
      <c r="GJ79" s="66">
        <f>+GJ29/31</f>
        <v>1260952.6451612904</v>
      </c>
      <c r="GK79" s="66">
        <f>+GK29/31</f>
        <v>1188574.0967741935</v>
      </c>
      <c r="GL79" s="66">
        <f>+GL29/28</f>
        <v>1195016.75</v>
      </c>
      <c r="GM79" s="66">
        <f>+GM29/31</f>
        <v>1209356.935483871</v>
      </c>
      <c r="GN79" s="66">
        <f>+GN29/30</f>
        <v>1111395.8609566668</v>
      </c>
      <c r="GO79" s="66">
        <f>+GO29/31</f>
        <v>982872.87096774194</v>
      </c>
      <c r="GP79" s="66">
        <f>+GP29/30</f>
        <v>1304709.5333333334</v>
      </c>
      <c r="GQ79" s="66">
        <f>+GQ29/31</f>
        <v>1182812.2580645161</v>
      </c>
      <c r="GR79" s="66">
        <f>+GR29/31</f>
        <v>869181.77419354836</v>
      </c>
      <c r="GS79" s="66">
        <f>+GS29/30</f>
        <v>1018564.7416666667</v>
      </c>
      <c r="GT79" s="66">
        <f>+GT29/31</f>
        <v>1325196.8825806454</v>
      </c>
      <c r="GU79" s="66">
        <f>+GU29/30</f>
        <v>1305832.8666666667</v>
      </c>
      <c r="GV79" s="66">
        <f>+GV29/31</f>
        <v>1281389.6774193549</v>
      </c>
      <c r="GW79" s="66">
        <f>+GW29/31</f>
        <v>956162.80645161285</v>
      </c>
      <c r="GX79" s="66">
        <f>+GX29/29</f>
        <v>1020847.4317689657</v>
      </c>
      <c r="GY79" s="66">
        <f>+GY29/31</f>
        <v>1253049.2209387098</v>
      </c>
      <c r="GZ79" s="66">
        <f>+GZ29/30</f>
        <v>1269460.5333333334</v>
      </c>
      <c r="HA79" s="66">
        <f>+HA29/31</f>
        <v>1402999.2903225806</v>
      </c>
      <c r="HB79" s="66">
        <f>+HB29/30</f>
        <v>1279080.7333333334</v>
      </c>
      <c r="HC79" s="66">
        <f>+HC29/31</f>
        <v>1463573.8064516129</v>
      </c>
      <c r="HD79" s="66">
        <f>+HD29/31</f>
        <v>1419885.6112870965</v>
      </c>
      <c r="HE79" s="66">
        <f>+HE29/30</f>
        <v>1343240.7573366663</v>
      </c>
      <c r="HF79" s="66">
        <f>+HF29/31</f>
        <v>1350899.0626903228</v>
      </c>
      <c r="HG79" s="66">
        <f>+HG29/30</f>
        <v>1485461.9383733333</v>
      </c>
      <c r="HH79" s="66">
        <f>+HH29/31</f>
        <v>1397600.9965064516</v>
      </c>
      <c r="HI79" s="66">
        <f>+HI29/31</f>
        <v>1182393.7766161289</v>
      </c>
    </row>
    <row r="80" spans="2:218" ht="15.75" x14ac:dyDescent="0.25">
      <c r="B80" s="5"/>
      <c r="C80" s="5"/>
      <c r="D80" s="5"/>
      <c r="E80" s="1"/>
      <c r="F80" s="5"/>
      <c r="G80" s="5"/>
      <c r="H80" s="5"/>
      <c r="I80" s="5"/>
      <c r="J80" s="5"/>
      <c r="K80" s="5"/>
      <c r="L80" s="5"/>
      <c r="M80" s="5"/>
      <c r="AU80" s="3">
        <f t="shared" ref="AU80:BZ80" si="49">SUM(AU77:AU79)</f>
        <v>94597.451612903227</v>
      </c>
      <c r="AV80" s="3">
        <f t="shared" si="49"/>
        <v>58602.161290322583</v>
      </c>
      <c r="AW80" s="3">
        <f t="shared" si="49"/>
        <v>73167.596364516125</v>
      </c>
      <c r="AX80" s="3">
        <f t="shared" si="49"/>
        <v>72821.793333333335</v>
      </c>
      <c r="AY80" s="3">
        <f t="shared" si="49"/>
        <v>53344.580645161288</v>
      </c>
      <c r="AZ80" s="26">
        <f t="shared" si="49"/>
        <v>18229.966666666667</v>
      </c>
      <c r="BA80" s="27">
        <f t="shared" si="49"/>
        <v>20618.451612903227</v>
      </c>
      <c r="BB80" s="27">
        <f t="shared" si="49"/>
        <v>22892.489270967744</v>
      </c>
      <c r="BC80" s="27">
        <f t="shared" si="49"/>
        <v>32371.88</v>
      </c>
      <c r="BD80" s="27">
        <f t="shared" si="49"/>
        <v>36159.46831290322</v>
      </c>
      <c r="BE80" s="27">
        <f t="shared" si="49"/>
        <v>28228.355336666667</v>
      </c>
      <c r="BF80" s="27">
        <f t="shared" si="49"/>
        <v>50697.634838709673</v>
      </c>
      <c r="BG80" s="27">
        <f t="shared" si="49"/>
        <v>66421.341</v>
      </c>
      <c r="BH80" s="27">
        <f t="shared" si="49"/>
        <v>61584.447741935481</v>
      </c>
      <c r="BI80" s="27">
        <f t="shared" si="49"/>
        <v>49318.225806451614</v>
      </c>
      <c r="BJ80" s="27">
        <f t="shared" si="49"/>
        <v>59640.583283333333</v>
      </c>
      <c r="BK80" s="27">
        <f t="shared" si="49"/>
        <v>77985.356919354846</v>
      </c>
      <c r="BL80" s="27">
        <f t="shared" si="49"/>
        <v>76978.653613333328</v>
      </c>
      <c r="BM80" s="27">
        <f t="shared" si="49"/>
        <v>44542.133570967737</v>
      </c>
      <c r="BN80" s="27">
        <f t="shared" si="49"/>
        <v>44228.188012903229</v>
      </c>
      <c r="BO80" s="27">
        <f t="shared" si="49"/>
        <v>34087.855003448276</v>
      </c>
      <c r="BP80" s="28">
        <f t="shared" si="49"/>
        <v>84792.18</v>
      </c>
      <c r="BQ80" s="27">
        <f t="shared" si="49"/>
        <v>97444.760246666672</v>
      </c>
      <c r="BR80" s="27">
        <f t="shared" si="49"/>
        <v>91913.064364516133</v>
      </c>
      <c r="BS80" s="27">
        <f t="shared" si="49"/>
        <v>92266.271787096775</v>
      </c>
      <c r="BT80" s="27">
        <f t="shared" si="49"/>
        <v>122502.53288333333</v>
      </c>
      <c r="BU80" s="27">
        <f t="shared" si="49"/>
        <v>125710.19689032258</v>
      </c>
      <c r="BV80" s="27">
        <f t="shared" si="49"/>
        <v>114270.99964333333</v>
      </c>
      <c r="BW80" s="27">
        <f t="shared" si="49"/>
        <v>81313.834229032262</v>
      </c>
      <c r="BX80" s="27">
        <f t="shared" si="49"/>
        <v>100192.83382903226</v>
      </c>
      <c r="BY80" s="27">
        <f t="shared" si="49"/>
        <v>88222.674650000001</v>
      </c>
      <c r="BZ80" s="27">
        <f t="shared" si="49"/>
        <v>96672.347677419355</v>
      </c>
      <c r="CA80" s="27">
        <f t="shared" ref="CA80:DI80" si="50">SUM(CA77:CA79)</f>
        <v>101880.56666666668</v>
      </c>
      <c r="CB80" s="27">
        <f t="shared" si="50"/>
        <v>151397.77225806451</v>
      </c>
      <c r="CC80" s="27">
        <f t="shared" si="50"/>
        <v>175457.48853666667</v>
      </c>
      <c r="CD80" s="27">
        <f t="shared" si="50"/>
        <v>185274.05096774193</v>
      </c>
      <c r="CE80" s="27">
        <f t="shared" si="50"/>
        <v>178691.05483870968</v>
      </c>
      <c r="CF80" s="27">
        <f t="shared" si="50"/>
        <v>188216.25049333333</v>
      </c>
      <c r="CG80" s="27">
        <f t="shared" si="50"/>
        <v>134064.83870967742</v>
      </c>
      <c r="CH80" s="27">
        <f t="shared" si="50"/>
        <v>184670.04749</v>
      </c>
      <c r="CI80" s="27">
        <f t="shared" si="50"/>
        <v>165647.90146129031</v>
      </c>
      <c r="CJ80" s="27">
        <f t="shared" si="50"/>
        <v>129026.54838709677</v>
      </c>
      <c r="CK80" s="27">
        <f t="shared" si="50"/>
        <v>133807.89222857141</v>
      </c>
      <c r="CL80" s="27">
        <f t="shared" si="50"/>
        <v>86717.445496774191</v>
      </c>
      <c r="CM80" s="27">
        <f t="shared" si="50"/>
        <v>86127.261673333327</v>
      </c>
      <c r="CN80" s="27">
        <f t="shared" si="50"/>
        <v>144686.29800967744</v>
      </c>
      <c r="CO80" s="27">
        <f t="shared" si="50"/>
        <v>217766.81562333333</v>
      </c>
      <c r="CP80" s="27">
        <f t="shared" si="50"/>
        <v>220443.15049354837</v>
      </c>
      <c r="CQ80" s="27">
        <f t="shared" si="50"/>
        <v>227224.79678064515</v>
      </c>
      <c r="CR80" s="27">
        <f t="shared" si="50"/>
        <v>226437.66355</v>
      </c>
      <c r="CS80" s="27">
        <f t="shared" si="50"/>
        <v>210841.14248709677</v>
      </c>
      <c r="CT80" s="27">
        <f t="shared" si="50"/>
        <v>190941.83876333333</v>
      </c>
      <c r="CU80" s="27">
        <f t="shared" si="50"/>
        <v>184489.95188709677</v>
      </c>
      <c r="CV80" s="27">
        <f t="shared" si="50"/>
        <v>183816.83650967741</v>
      </c>
      <c r="CW80" s="27">
        <f t="shared" si="50"/>
        <v>192638.17962142854</v>
      </c>
      <c r="CX80" s="27">
        <f t="shared" si="50"/>
        <v>212871.24137741938</v>
      </c>
      <c r="CY80" s="27">
        <f t="shared" si="50"/>
        <v>200503.74674666667</v>
      </c>
      <c r="CZ80" s="27">
        <f t="shared" si="50"/>
        <v>219167.41175806453</v>
      </c>
      <c r="DA80" s="27">
        <f t="shared" si="50"/>
        <v>277739.0674</v>
      </c>
      <c r="DB80" s="27">
        <f t="shared" si="50"/>
        <v>295526.92400645162</v>
      </c>
      <c r="DC80" s="27">
        <f t="shared" si="50"/>
        <v>308342.7639612903</v>
      </c>
      <c r="DD80" s="27">
        <f t="shared" si="50"/>
        <v>305664.73707096773</v>
      </c>
      <c r="DE80" s="27">
        <f t="shared" si="50"/>
        <v>309639.53690666665</v>
      </c>
      <c r="DF80" s="27">
        <f t="shared" si="50"/>
        <v>294884.54419354838</v>
      </c>
      <c r="DG80" s="27">
        <f t="shared" si="50"/>
        <v>228310.90008064514</v>
      </c>
      <c r="DH80" s="27">
        <f t="shared" si="50"/>
        <v>270696.65583793103</v>
      </c>
      <c r="DI80" s="27">
        <f t="shared" si="50"/>
        <v>285538.31539677421</v>
      </c>
      <c r="DJ80" s="27">
        <f>SUM(DJ77:DJ79)</f>
        <v>279469.98300333333</v>
      </c>
      <c r="DK80" s="27">
        <f>SUM(DK77:DK79)</f>
        <v>338840.81359999999</v>
      </c>
      <c r="DL80" s="27">
        <f>SUM(DL77:DL79)</f>
        <v>369132.23808666662</v>
      </c>
      <c r="DM80" s="27">
        <f>SUM(DM77:DM79)</f>
        <v>372349.51118387096</v>
      </c>
      <c r="DN80" s="27">
        <f>SUM(DN77:DN79)</f>
        <v>369530.26928709674</v>
      </c>
      <c r="DO80" s="27">
        <f t="shared" ref="DO80:DW80" si="51">+DO79+DO78+DO77</f>
        <v>373363.58669333335</v>
      </c>
      <c r="DP80" s="27">
        <f t="shared" si="51"/>
        <v>353736.37619677419</v>
      </c>
      <c r="DQ80" s="27">
        <f t="shared" si="51"/>
        <v>353443.18571333331</v>
      </c>
      <c r="DR80" s="27">
        <f t="shared" si="51"/>
        <v>336960.72055161296</v>
      </c>
      <c r="DS80" s="27">
        <f t="shared" si="51"/>
        <v>297240.6017483871</v>
      </c>
      <c r="DT80" s="27">
        <f t="shared" si="51"/>
        <v>279030.5</v>
      </c>
      <c r="DU80" s="27">
        <f t="shared" si="51"/>
        <v>308531.12119999994</v>
      </c>
      <c r="DV80" s="27">
        <f t="shared" si="51"/>
        <v>288987.48876333336</v>
      </c>
      <c r="DW80" s="27">
        <f t="shared" si="51"/>
        <v>328120.92162903224</v>
      </c>
      <c r="DX80" s="27"/>
      <c r="DY80" s="27">
        <f>+DY79+DY78+DY77</f>
        <v>367233.29973548389</v>
      </c>
      <c r="DZ80" s="27">
        <f t="shared" ref="DZ80:EL80" si="52">SUM(DZ77:DZ79)</f>
        <v>376607.92519677419</v>
      </c>
      <c r="EA80" s="27">
        <f t="shared" si="52"/>
        <v>375797.37509666668</v>
      </c>
      <c r="EB80" s="27">
        <f t="shared" si="52"/>
        <v>365711.76920000004</v>
      </c>
      <c r="EC80" s="27">
        <f t="shared" si="52"/>
        <v>351094.46458333335</v>
      </c>
      <c r="ED80" s="27">
        <f t="shared" si="52"/>
        <v>328222.27570322581</v>
      </c>
      <c r="EE80" s="27">
        <f t="shared" si="52"/>
        <v>358627.62350967736</v>
      </c>
      <c r="EF80" s="27">
        <f t="shared" si="52"/>
        <v>382374.73176071426</v>
      </c>
      <c r="EG80" s="27">
        <f t="shared" si="52"/>
        <v>382220.43583225808</v>
      </c>
      <c r="EH80" s="27">
        <f t="shared" si="52"/>
        <v>358234.69937333337</v>
      </c>
      <c r="EI80" s="27">
        <f t="shared" si="52"/>
        <v>438202.67465483875</v>
      </c>
      <c r="EJ80" s="27">
        <f t="shared" si="52"/>
        <v>700877.08281666657</v>
      </c>
      <c r="EK80" s="27">
        <f t="shared" si="52"/>
        <v>795997.58982580632</v>
      </c>
      <c r="EL80" s="27">
        <f t="shared" si="52"/>
        <v>991488.62160000007</v>
      </c>
      <c r="EM80" s="27">
        <f t="shared" ref="EM80:EZ80" si="53">SUM(EM77:EM79)</f>
        <v>900604.18073333334</v>
      </c>
      <c r="EN80" s="27">
        <f t="shared" si="53"/>
        <v>984318.23072580632</v>
      </c>
      <c r="EO80" s="27">
        <f t="shared" si="53"/>
        <v>1042682.3470032257</v>
      </c>
      <c r="EP80" s="27">
        <f t="shared" si="53"/>
        <v>1010051.4193548387</v>
      </c>
      <c r="EQ80" s="27"/>
      <c r="ER80" s="27">
        <f t="shared" si="53"/>
        <v>1068669.7146285714</v>
      </c>
      <c r="ES80" s="27">
        <f t="shared" si="53"/>
        <v>779592.91896129039</v>
      </c>
      <c r="ET80" s="27">
        <f t="shared" si="53"/>
        <v>1034488.74642</v>
      </c>
      <c r="EU80" s="27">
        <f t="shared" si="53"/>
        <v>1111928.2332516129</v>
      </c>
      <c r="EV80" s="27">
        <f t="shared" si="53"/>
        <v>1165948.4785064517</v>
      </c>
      <c r="EW80" s="27">
        <f t="shared" si="53"/>
        <v>1177139.2333333334</v>
      </c>
      <c r="EX80" s="27">
        <f t="shared" si="53"/>
        <v>1201184.1935483869</v>
      </c>
      <c r="EY80" s="27">
        <f t="shared" si="53"/>
        <v>1183811.9666666666</v>
      </c>
      <c r="EZ80" s="27">
        <f t="shared" si="53"/>
        <v>1158905.5161290322</v>
      </c>
      <c r="FA80" s="27">
        <f t="shared" ref="FA80:FI80" si="54">SUM(FA77:FA79)</f>
        <v>1005231.5487387097</v>
      </c>
      <c r="FB80" s="27">
        <f t="shared" si="54"/>
        <v>1147450.0609655173</v>
      </c>
      <c r="FC80" s="27">
        <f t="shared" si="54"/>
        <v>1173210.3774612905</v>
      </c>
      <c r="FD80" s="27">
        <f t="shared" si="54"/>
        <v>1089538.9046666666</v>
      </c>
      <c r="FE80" s="27">
        <f t="shared" si="54"/>
        <v>1155256.8387096776</v>
      </c>
      <c r="FF80" s="27">
        <f t="shared" si="54"/>
        <v>1263040.9206666667</v>
      </c>
      <c r="FG80" s="27">
        <f t="shared" si="54"/>
        <v>1275361.1324451612</v>
      </c>
      <c r="FH80" s="27">
        <f t="shared" si="54"/>
        <v>1236067.0985483872</v>
      </c>
      <c r="FI80" s="27">
        <f t="shared" si="54"/>
        <v>1257705.4333333333</v>
      </c>
      <c r="FJ80" s="27">
        <f t="shared" ref="FJ80:FP80" si="55">SUM(FJ77:FJ79)</f>
        <v>1189109.7674935486</v>
      </c>
      <c r="FK80" s="27">
        <f t="shared" si="55"/>
        <v>829585.17930333316</v>
      </c>
      <c r="FL80" s="27">
        <f t="shared" si="55"/>
        <v>1105201.4590967742</v>
      </c>
      <c r="FM80" s="27">
        <f t="shared" si="55"/>
        <v>1106908.1283</v>
      </c>
      <c r="FN80" s="27">
        <f t="shared" si="55"/>
        <v>1150994.7587500003</v>
      </c>
      <c r="FO80" s="27">
        <f t="shared" si="55"/>
        <v>1088732.5139290325</v>
      </c>
      <c r="FP80" s="29">
        <f t="shared" si="55"/>
        <v>1120433.6616666666</v>
      </c>
      <c r="FQ80" s="29">
        <f t="shared" ref="FQ80:FZ80" si="56">SUM(FQ77:FQ79)</f>
        <v>1215693.6067741935</v>
      </c>
      <c r="FR80" s="29">
        <f t="shared" si="56"/>
        <v>1193532.7449999999</v>
      </c>
      <c r="FS80" s="29">
        <f t="shared" si="56"/>
        <v>1148883.7158064514</v>
      </c>
      <c r="FT80" s="29">
        <f t="shared" si="56"/>
        <v>1269350.3454838709</v>
      </c>
      <c r="FU80" s="29">
        <f t="shared" si="56"/>
        <v>1239903.3130000001</v>
      </c>
      <c r="FV80" s="29">
        <f t="shared" si="56"/>
        <v>1218599.9822580642</v>
      </c>
      <c r="FW80" s="29">
        <f t="shared" si="56"/>
        <v>1214291.0790000001</v>
      </c>
      <c r="FX80" s="29">
        <f t="shared" si="56"/>
        <v>1186885.3548387096</v>
      </c>
      <c r="FY80" s="29">
        <f t="shared" si="56"/>
        <v>1182989.9593548388</v>
      </c>
      <c r="FZ80" s="29">
        <f t="shared" si="56"/>
        <v>1230551.1860714287</v>
      </c>
      <c r="GA80" s="29">
        <f t="shared" ref="GA80:GH80" si="57">SUM(GA77:GA79)</f>
        <v>1298397.7383870969</v>
      </c>
      <c r="GB80" s="29">
        <f t="shared" si="57"/>
        <v>1256754.7726666662</v>
      </c>
      <c r="GC80" s="29">
        <f t="shared" si="57"/>
        <v>1174131.5503225806</v>
      </c>
      <c r="GD80" s="29">
        <f t="shared" si="57"/>
        <v>1113205.1666666665</v>
      </c>
      <c r="GE80" s="29">
        <f t="shared" si="57"/>
        <v>1278965.3870967743</v>
      </c>
      <c r="GF80" s="29">
        <f t="shared" si="57"/>
        <v>1252423.2580645161</v>
      </c>
      <c r="GG80" s="29">
        <f t="shared" si="57"/>
        <v>1221616.7999999998</v>
      </c>
      <c r="GH80" s="29">
        <f t="shared" si="57"/>
        <v>1343677.3548387096</v>
      </c>
      <c r="GI80" s="29">
        <f t="shared" ref="GI80:GP80" si="58">SUM(GI77:GI79)</f>
        <v>1344885.3333333333</v>
      </c>
      <c r="GJ80" s="29">
        <f t="shared" si="58"/>
        <v>1303533.4516129033</v>
      </c>
      <c r="GK80" s="29">
        <f t="shared" si="58"/>
        <v>1233309.9032258063</v>
      </c>
      <c r="GL80" s="29">
        <f t="shared" si="58"/>
        <v>1235733.75</v>
      </c>
      <c r="GM80" s="29">
        <f t="shared" si="58"/>
        <v>1252104.5806451614</v>
      </c>
      <c r="GN80" s="29">
        <f t="shared" si="58"/>
        <v>1153490.96845</v>
      </c>
      <c r="GO80" s="29">
        <f t="shared" si="58"/>
        <v>1025056.9677419355</v>
      </c>
      <c r="GP80" s="29">
        <f t="shared" si="58"/>
        <v>1351609.9333333333</v>
      </c>
      <c r="GQ80" s="29">
        <f t="shared" ref="GQ80:GV80" si="59">SUM(GQ77:GQ79)</f>
        <v>1225001.4516129033</v>
      </c>
      <c r="GR80" s="29">
        <f t="shared" si="59"/>
        <v>917233.74193548388</v>
      </c>
      <c r="GS80" s="29">
        <f t="shared" si="59"/>
        <v>1066497.8676666666</v>
      </c>
      <c r="GT80" s="29">
        <f t="shared" si="59"/>
        <v>1372026.7996774195</v>
      </c>
      <c r="GU80" s="29">
        <f t="shared" si="59"/>
        <v>1353317.1333333333</v>
      </c>
      <c r="GV80" s="29">
        <f t="shared" si="59"/>
        <v>1326580.8709677421</v>
      </c>
      <c r="GW80" s="29">
        <f>SUM(GW77:GW79)</f>
        <v>998675.32258064509</v>
      </c>
      <c r="GX80" s="29">
        <f t="shared" ref="GX80" si="60">SUM(GX77:GX79)</f>
        <v>1063225.968810345</v>
      </c>
      <c r="GY80" s="29">
        <f t="shared" ref="GY80:HD80" si="61">SUM(GY77:GY79)</f>
        <v>1297819.6733774194</v>
      </c>
      <c r="GZ80" s="29">
        <f t="shared" si="61"/>
        <v>1313613.8666666667</v>
      </c>
      <c r="HA80" s="29">
        <f t="shared" si="61"/>
        <v>1446528.1612903224</v>
      </c>
      <c r="HB80" s="29">
        <f t="shared" si="61"/>
        <v>1326088.9666666668</v>
      </c>
      <c r="HC80" s="29">
        <f t="shared" si="61"/>
        <v>1512372</v>
      </c>
      <c r="HD80" s="29">
        <f t="shared" si="61"/>
        <v>1468104.5245903223</v>
      </c>
      <c r="HE80" s="29">
        <f t="shared" ref="HE80:HF80" si="62">SUM(HE77:HE79)</f>
        <v>1391000.0528499996</v>
      </c>
      <c r="HF80" s="29">
        <f t="shared" si="62"/>
        <v>1400096.4323354841</v>
      </c>
      <c r="HG80" s="29">
        <f>SUM(HG77:HG79)</f>
        <v>1534268.6860233333</v>
      </c>
      <c r="HH80" s="29">
        <f>SUM(HH77:HH79)</f>
        <v>1445701.778767742</v>
      </c>
      <c r="HI80" s="29">
        <f>SUM(HI77:HI79)</f>
        <v>1223514.5233741933</v>
      </c>
      <c r="HJ80" s="27"/>
    </row>
    <row r="81" spans="2:68" x14ac:dyDescent="0.2">
      <c r="B81" s="5"/>
      <c r="C81" s="5"/>
      <c r="D81" s="5"/>
      <c r="E81" s="1"/>
      <c r="F81" s="5"/>
      <c r="G81" s="5"/>
      <c r="H81" s="5"/>
      <c r="I81" s="5"/>
      <c r="J81" s="5"/>
      <c r="K81" s="5"/>
      <c r="L81" s="5"/>
      <c r="M81" s="5"/>
      <c r="BP81" s="22"/>
    </row>
    <row r="82" spans="2:68" x14ac:dyDescent="0.2">
      <c r="B82" s="5"/>
      <c r="C82" s="5"/>
      <c r="D82" s="5"/>
      <c r="E82" s="1"/>
      <c r="F82" s="5"/>
      <c r="G82" s="5"/>
      <c r="H82" s="5"/>
      <c r="I82" s="5"/>
      <c r="J82" s="5"/>
      <c r="K82" s="5"/>
      <c r="L82" s="5"/>
      <c r="M82" s="5"/>
      <c r="BP82" s="22"/>
    </row>
    <row r="83" spans="2:68" x14ac:dyDescent="0.2">
      <c r="B83" s="5"/>
      <c r="C83" s="5"/>
      <c r="D83" s="5"/>
      <c r="E83" s="1"/>
      <c r="F83" s="5"/>
      <c r="G83" s="5"/>
      <c r="H83" s="5"/>
      <c r="I83" s="5"/>
      <c r="J83" s="5"/>
      <c r="K83" s="5"/>
      <c r="L83" s="5"/>
      <c r="M83" s="5"/>
      <c r="BP83" s="22"/>
    </row>
    <row r="84" spans="2:68" x14ac:dyDescent="0.2">
      <c r="B84" s="5"/>
      <c r="C84" s="5"/>
      <c r="D84" s="5"/>
      <c r="E84" s="1"/>
      <c r="F84" s="5"/>
      <c r="G84" s="5"/>
      <c r="H84" s="5"/>
      <c r="I84" s="5"/>
      <c r="J84" s="5"/>
      <c r="K84" s="5"/>
      <c r="L84" s="5"/>
      <c r="M84" s="5"/>
      <c r="BP84" s="22"/>
    </row>
    <row r="85" spans="2:68" x14ac:dyDescent="0.2">
      <c r="B85" s="5"/>
      <c r="C85" s="5"/>
      <c r="D85" s="5"/>
      <c r="E85" s="1"/>
      <c r="F85" s="5"/>
      <c r="G85" s="5"/>
      <c r="H85" s="5"/>
      <c r="I85" s="5"/>
      <c r="J85" s="5"/>
      <c r="K85" s="5"/>
      <c r="L85" s="5"/>
      <c r="M85" s="5"/>
      <c r="BP85" s="22"/>
    </row>
    <row r="86" spans="2:68" x14ac:dyDescent="0.2">
      <c r="B86" s="5"/>
      <c r="C86" s="5"/>
      <c r="D86" s="5"/>
      <c r="E86" s="1"/>
      <c r="F86" s="5"/>
      <c r="G86" s="5"/>
      <c r="H86" s="5"/>
      <c r="I86" s="5"/>
      <c r="J86" s="5"/>
      <c r="K86" s="5"/>
      <c r="L86" s="5"/>
      <c r="M86" s="5"/>
      <c r="BP86" s="22"/>
    </row>
    <row r="87" spans="2:68" x14ac:dyDescent="0.2">
      <c r="B87" s="5"/>
      <c r="C87" s="5"/>
      <c r="D87" s="5"/>
      <c r="E87" s="1"/>
      <c r="F87" s="5"/>
      <c r="G87" s="5"/>
      <c r="H87" s="5"/>
      <c r="I87" s="5"/>
      <c r="J87" s="5"/>
      <c r="K87" s="5"/>
      <c r="L87" s="5"/>
      <c r="M87" s="5"/>
      <c r="BP87" s="22"/>
    </row>
    <row r="88" spans="2:68" x14ac:dyDescent="0.2">
      <c r="B88" s="5"/>
      <c r="C88" s="5"/>
      <c r="D88" s="5"/>
      <c r="E88" s="1"/>
      <c r="F88" s="5"/>
      <c r="G88" s="5"/>
      <c r="H88" s="5"/>
      <c r="I88" s="5"/>
      <c r="J88" s="5"/>
      <c r="K88" s="5"/>
      <c r="L88" s="5"/>
      <c r="M88" s="5"/>
      <c r="BP88" s="22"/>
    </row>
    <row r="89" spans="2:68" x14ac:dyDescent="0.2">
      <c r="B89" s="5"/>
      <c r="C89" s="5"/>
      <c r="D89" s="5"/>
      <c r="E89" s="1"/>
      <c r="F89" s="5"/>
      <c r="G89" s="5"/>
      <c r="H89" s="5"/>
      <c r="I89" s="5"/>
      <c r="J89" s="5"/>
      <c r="K89" s="5"/>
      <c r="L89" s="5"/>
      <c r="M89" s="5"/>
      <c r="BP89" s="22"/>
    </row>
    <row r="90" spans="2:68" x14ac:dyDescent="0.2">
      <c r="B90" s="5"/>
      <c r="C90" s="5"/>
      <c r="D90" s="5"/>
      <c r="E90" s="1"/>
      <c r="F90" s="5"/>
      <c r="G90" s="5"/>
      <c r="H90" s="5"/>
      <c r="I90" s="5"/>
      <c r="J90" s="5"/>
      <c r="K90" s="5"/>
      <c r="L90" s="5"/>
      <c r="M90" s="5"/>
      <c r="BP90" s="22"/>
    </row>
    <row r="91" spans="2:68" x14ac:dyDescent="0.2">
      <c r="B91" s="5"/>
      <c r="C91" s="5"/>
      <c r="D91" s="5"/>
      <c r="E91" s="1"/>
      <c r="F91" s="5"/>
      <c r="G91" s="5"/>
      <c r="H91" s="5"/>
      <c r="I91" s="5"/>
      <c r="J91" s="5"/>
      <c r="K91" s="5"/>
      <c r="L91" s="5"/>
      <c r="M91" s="5"/>
      <c r="BP91" s="22"/>
    </row>
    <row r="92" spans="2:68" x14ac:dyDescent="0.2">
      <c r="B92" s="5"/>
      <c r="C92" s="5"/>
      <c r="D92" s="5"/>
      <c r="E92" s="1"/>
      <c r="F92" s="5"/>
      <c r="G92" s="5"/>
      <c r="H92" s="5"/>
      <c r="I92" s="5"/>
      <c r="J92" s="5"/>
      <c r="K92" s="5"/>
      <c r="L92" s="5"/>
      <c r="M92" s="5"/>
      <c r="BP92" s="22"/>
    </row>
    <row r="93" spans="2:68" x14ac:dyDescent="0.2">
      <c r="B93" s="5"/>
      <c r="C93" s="5"/>
      <c r="D93" s="5"/>
      <c r="E93" s="1"/>
      <c r="F93" s="5"/>
      <c r="G93" s="5"/>
      <c r="H93" s="5"/>
      <c r="I93" s="5"/>
      <c r="J93" s="5"/>
      <c r="K93" s="5"/>
      <c r="L93" s="5"/>
      <c r="M93" s="5"/>
      <c r="BP93" s="22"/>
    </row>
    <row r="94" spans="2:68" x14ac:dyDescent="0.2">
      <c r="B94" s="5"/>
      <c r="C94" s="5"/>
      <c r="D94" s="5"/>
      <c r="E94" s="1"/>
      <c r="F94" s="5"/>
      <c r="G94" s="5"/>
      <c r="H94" s="5"/>
      <c r="I94" s="5"/>
      <c r="J94" s="5"/>
      <c r="K94" s="5"/>
      <c r="L94" s="5"/>
      <c r="M94" s="5"/>
    </row>
    <row r="95" spans="2:68" x14ac:dyDescent="0.2">
      <c r="B95" s="5"/>
      <c r="C95" s="5"/>
      <c r="D95" s="5"/>
      <c r="E95" s="1"/>
      <c r="F95" s="5"/>
      <c r="G95" s="5"/>
      <c r="H95" s="5"/>
      <c r="I95" s="5"/>
      <c r="J95" s="5"/>
      <c r="K95" s="5"/>
      <c r="L95" s="5"/>
      <c r="M95" s="5"/>
    </row>
    <row r="96" spans="2:68" x14ac:dyDescent="0.2">
      <c r="B96" s="5"/>
      <c r="C96" s="5"/>
      <c r="D96" s="5"/>
      <c r="E96" s="1"/>
      <c r="F96" s="5"/>
      <c r="G96" s="5"/>
      <c r="H96" s="5"/>
      <c r="I96" s="5"/>
      <c r="J96" s="5"/>
      <c r="K96" s="5"/>
      <c r="L96" s="5"/>
      <c r="M96" s="5"/>
    </row>
    <row r="97" spans="2:13" x14ac:dyDescent="0.2">
      <c r="B97" s="5"/>
      <c r="C97" s="5"/>
      <c r="D97" s="5"/>
      <c r="E97" s="1"/>
      <c r="F97" s="5"/>
      <c r="G97" s="5"/>
      <c r="H97" s="5"/>
      <c r="I97" s="5"/>
      <c r="J97" s="5"/>
      <c r="K97" s="5"/>
      <c r="L97" s="5"/>
      <c r="M97" s="5"/>
    </row>
    <row r="98" spans="2:13" x14ac:dyDescent="0.2">
      <c r="B98" s="5"/>
      <c r="C98" s="5"/>
      <c r="D98" s="5"/>
      <c r="E98" s="1"/>
      <c r="F98" s="5"/>
      <c r="G98" s="5"/>
      <c r="H98" s="5"/>
      <c r="I98" s="5"/>
      <c r="J98" s="5"/>
      <c r="K98" s="5"/>
      <c r="L98" s="5"/>
      <c r="M98" s="5"/>
    </row>
  </sheetData>
  <mergeCells count="8">
    <mergeCell ref="FY7:GJ7"/>
    <mergeCell ref="D22:D23"/>
    <mergeCell ref="D4:HK4"/>
    <mergeCell ref="D3:HK3"/>
    <mergeCell ref="D2:HK2"/>
    <mergeCell ref="GK7:GV7"/>
    <mergeCell ref="D7:E7"/>
    <mergeCell ref="GW7:HH7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9" orientation="landscape" r:id="rId1"/>
  <headerFooter alignWithMargins="0">
    <oddFooter>&amp;L&amp;"Arial,Cursiva"Fuente: Perupetro S.A.</oddFooter>
  </headerFooter>
  <rowBreaks count="1" manualBreakCount="1">
    <brk id="21" min="3" max="215" man="1"/>
  </rowBreaks>
  <colBreaks count="1" manualBreakCount="1">
    <brk id="2" min="1" max="76" man="1"/>
  </colBreaks>
  <ignoredErrors>
    <ignoredError sqref="FZ77:GI79 GL77:GN80 GL33 GU33 GN33:GT33 GV33 GO77:GX79 GZ77:HG7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GAS</vt:lpstr>
      <vt:lpstr>' GAS'!Área_de_impresión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2017-03-27T22:48:00Z</cp:lastPrinted>
  <dcterms:created xsi:type="dcterms:W3CDTF">1997-07-01T22:48:52Z</dcterms:created>
  <dcterms:modified xsi:type="dcterms:W3CDTF">2017-06-06T21:01:32Z</dcterms:modified>
</cp:coreProperties>
</file>