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Roberto\Google Drive\Proyectos y estudios\01 Peru BNEU\Informes\05 Quinto producto reviado\Informe\Publicación\"/>
    </mc:Choice>
  </mc:AlternateContent>
  <bookViews>
    <workbookView xWindow="0" yWindow="0" windowWidth="20490" windowHeight="6630" tabRatio="601" firstSheet="1" activeTab="1"/>
  </bookViews>
  <sheets>
    <sheet name="Balance Energía Neta y Útil Fte" sheetId="3" r:id="rId1"/>
    <sheet name="Balance completo energía neta" sheetId="1" r:id="rId2"/>
    <sheet name="Consumo Neta y Útil, sector-uso" sheetId="6" r:id="rId3"/>
  </sheets>
  <calcPr calcId="162913"/>
</workbook>
</file>

<file path=xl/calcChain.xml><?xml version="1.0" encoding="utf-8"?>
<calcChain xmlns="http://schemas.openxmlformats.org/spreadsheetml/2006/main">
  <c r="S88" i="6" l="1"/>
  <c r="V63" i="1"/>
  <c r="AN63" i="1"/>
  <c r="AO63" i="1" s="1"/>
  <c r="AB34" i="1" l="1"/>
  <c r="AA34" i="1"/>
  <c r="AH25" i="3" l="1"/>
  <c r="V7" i="1" l="1"/>
  <c r="V6" i="1"/>
  <c r="V5" i="1"/>
  <c r="V11" i="1"/>
  <c r="V10" i="1"/>
  <c r="V9" i="1"/>
  <c r="V14" i="1"/>
  <c r="M13" i="1"/>
  <c r="N13" i="1"/>
  <c r="AL13" i="1"/>
  <c r="X13" i="1"/>
  <c r="W13" i="1"/>
  <c r="H13" i="1"/>
  <c r="U13" i="1"/>
  <c r="T13" i="1"/>
  <c r="S13" i="1"/>
  <c r="R13" i="1"/>
  <c r="Q13" i="1"/>
  <c r="O13" i="1"/>
  <c r="L13" i="1"/>
  <c r="K13" i="1"/>
  <c r="I13" i="1"/>
  <c r="G8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P13" i="1"/>
  <c r="J13" i="1"/>
  <c r="G13" i="1"/>
  <c r="D13" i="1"/>
  <c r="V13" i="1" l="1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N22" i="1" l="1"/>
  <c r="AN22" i="3" s="1"/>
  <c r="V22" i="1"/>
  <c r="V22" i="3" s="1"/>
  <c r="V21" i="1"/>
  <c r="V21" i="3" s="1"/>
  <c r="AO22" i="1" l="1"/>
  <c r="AO22" i="3" s="1"/>
  <c r="V20" i="1"/>
  <c r="V20" i="3" s="1"/>
  <c r="R79" i="6" l="1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S8" i="6"/>
  <c r="S10" i="6"/>
  <c r="S11" i="6"/>
  <c r="S12" i="6"/>
  <c r="S13" i="6"/>
  <c r="S14" i="6"/>
  <c r="S16" i="6"/>
  <c r="S17" i="6"/>
  <c r="S18" i="6"/>
  <c r="S20" i="6"/>
  <c r="S21" i="6"/>
  <c r="S22" i="6"/>
  <c r="S23" i="6"/>
  <c r="S24" i="6"/>
  <c r="S25" i="6"/>
  <c r="S26" i="6"/>
  <c r="S28" i="6"/>
  <c r="S29" i="6"/>
  <c r="S30" i="6"/>
  <c r="S32" i="6"/>
  <c r="S33" i="6"/>
  <c r="S34" i="6"/>
  <c r="S36" i="6"/>
  <c r="S37" i="6"/>
  <c r="S38" i="6"/>
  <c r="S39" i="6"/>
  <c r="S40" i="6"/>
  <c r="S41" i="6"/>
  <c r="S42" i="6"/>
  <c r="S43" i="6"/>
  <c r="S44" i="6"/>
  <c r="S15" i="6" l="1"/>
  <c r="S9" i="6"/>
  <c r="S27" i="6"/>
  <c r="S19" i="6"/>
  <c r="S35" i="6"/>
  <c r="S31" i="6"/>
  <c r="H38" i="3" l="1"/>
  <c r="AM38" i="1" l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G34" i="1"/>
  <c r="AE54" i="1"/>
  <c r="AE50" i="1"/>
  <c r="AE46" i="1"/>
  <c r="AE34" i="1"/>
  <c r="AE28" i="1"/>
  <c r="AE26" i="1" l="1"/>
  <c r="V29" i="1" l="1"/>
  <c r="AN29" i="1"/>
  <c r="AM28" i="1"/>
  <c r="AL28" i="1"/>
  <c r="AJ28" i="1"/>
  <c r="AI28" i="1"/>
  <c r="AH28" i="1"/>
  <c r="AG28" i="1"/>
  <c r="AF28" i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N27" i="1"/>
  <c r="S54" i="6"/>
  <c r="V28" i="1" l="1"/>
  <c r="S53" i="6"/>
  <c r="AO29" i="1"/>
  <c r="S52" i="6" l="1"/>
  <c r="R89" i="6"/>
  <c r="R51" i="6"/>
  <c r="R49" i="6" s="1"/>
  <c r="R7" i="6"/>
  <c r="R5" i="6" s="1"/>
  <c r="R45" i="6"/>
  <c r="S92" i="6"/>
  <c r="S91" i="6"/>
  <c r="S90" i="6"/>
  <c r="S87" i="6"/>
  <c r="S86" i="6"/>
  <c r="S85" i="6"/>
  <c r="S84" i="6"/>
  <c r="S83" i="6"/>
  <c r="S82" i="6"/>
  <c r="S81" i="6"/>
  <c r="S80" i="6"/>
  <c r="S78" i="6"/>
  <c r="S77" i="6"/>
  <c r="S76" i="6"/>
  <c r="S74" i="6"/>
  <c r="S73" i="6"/>
  <c r="S72" i="6"/>
  <c r="S70" i="6"/>
  <c r="S69" i="6"/>
  <c r="S68" i="6"/>
  <c r="S67" i="6"/>
  <c r="S66" i="6"/>
  <c r="S65" i="6"/>
  <c r="S64" i="6"/>
  <c r="S62" i="6"/>
  <c r="S61" i="6"/>
  <c r="S60" i="6"/>
  <c r="S58" i="6"/>
  <c r="S57" i="6"/>
  <c r="S56" i="6"/>
  <c r="S55" i="6"/>
  <c r="S50" i="6"/>
  <c r="S48" i="6"/>
  <c r="S47" i="6"/>
  <c r="S46" i="6"/>
  <c r="S6" i="6"/>
  <c r="Q45" i="6" l="1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S45" i="6" l="1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O51" i="6" l="1"/>
  <c r="O49" i="6" s="1"/>
  <c r="M51" i="6"/>
  <c r="D7" i="6"/>
  <c r="D5" i="6" s="1"/>
  <c r="P7" i="6"/>
  <c r="P5" i="6" s="1"/>
  <c r="S59" i="6"/>
  <c r="M7" i="6"/>
  <c r="M5" i="6" s="1"/>
  <c r="Q7" i="6"/>
  <c r="Q5" i="6" s="1"/>
  <c r="N51" i="6"/>
  <c r="N49" i="6" s="1"/>
  <c r="Q51" i="6"/>
  <c r="Q49" i="6" s="1"/>
  <c r="S71" i="6"/>
  <c r="S79" i="6"/>
  <c r="N7" i="6"/>
  <c r="N5" i="6" s="1"/>
  <c r="O7" i="6"/>
  <c r="O5" i="6" s="1"/>
  <c r="P51" i="6"/>
  <c r="P49" i="6" s="1"/>
  <c r="S63" i="6"/>
  <c r="S89" i="6"/>
  <c r="S75" i="6"/>
  <c r="G7" i="6"/>
  <c r="G5" i="6" s="1"/>
  <c r="G51" i="6"/>
  <c r="G49" i="6" s="1"/>
  <c r="H51" i="6"/>
  <c r="H49" i="6" s="1"/>
  <c r="D51" i="6"/>
  <c r="F7" i="6"/>
  <c r="F5" i="6" s="1"/>
  <c r="I7" i="6"/>
  <c r="I5" i="6" s="1"/>
  <c r="F51" i="6"/>
  <c r="F49" i="6" s="1"/>
  <c r="J7" i="6"/>
  <c r="J5" i="6" s="1"/>
  <c r="E51" i="6"/>
  <c r="H7" i="6"/>
  <c r="H5" i="6" s="1"/>
  <c r="K7" i="6"/>
  <c r="K5" i="6" s="1"/>
  <c r="L7" i="6"/>
  <c r="L5" i="6" s="1"/>
  <c r="E7" i="6"/>
  <c r="E5" i="6" s="1"/>
  <c r="D49" i="6" l="1"/>
  <c r="S5" i="6"/>
  <c r="S7" i="6"/>
  <c r="E49" i="6"/>
  <c r="AM11" i="3" l="1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G12" i="1"/>
  <c r="N12" i="1"/>
  <c r="AN5" i="1"/>
  <c r="AN10" i="1"/>
  <c r="V6" i="3" l="1"/>
  <c r="V9" i="3"/>
  <c r="V11" i="3"/>
  <c r="V7" i="3"/>
  <c r="V10" i="3"/>
  <c r="E12" i="3"/>
  <c r="AA8" i="3"/>
  <c r="AA12" i="3" s="1"/>
  <c r="AM8" i="3"/>
  <c r="AM12" i="3" s="1"/>
  <c r="L8" i="3"/>
  <c r="L12" i="3" s="1"/>
  <c r="T8" i="3"/>
  <c r="T12" i="3" s="1"/>
  <c r="H8" i="3"/>
  <c r="H12" i="3" s="1"/>
  <c r="P8" i="3"/>
  <c r="P12" i="3" s="1"/>
  <c r="N8" i="3"/>
  <c r="R8" i="3"/>
  <c r="R12" i="3" s="1"/>
  <c r="J8" i="3"/>
  <c r="J12" i="3" s="1"/>
  <c r="AH8" i="3"/>
  <c r="AH12" i="3" s="1"/>
  <c r="AC8" i="3"/>
  <c r="AC12" i="3" s="1"/>
  <c r="AK8" i="3"/>
  <c r="AK12" i="3" s="1"/>
  <c r="AN9" i="3"/>
  <c r="I8" i="3"/>
  <c r="I12" i="3" s="1"/>
  <c r="M8" i="3"/>
  <c r="M12" i="3" s="1"/>
  <c r="Q8" i="3"/>
  <c r="Q12" i="3" s="1"/>
  <c r="U8" i="3"/>
  <c r="U12" i="3" s="1"/>
  <c r="O8" i="3"/>
  <c r="O12" i="3" s="1"/>
  <c r="AB8" i="3"/>
  <c r="AB12" i="3" s="1"/>
  <c r="D8" i="3"/>
  <c r="G8" i="3"/>
  <c r="G12" i="3" s="1"/>
  <c r="F12" i="3"/>
  <c r="N12" i="3"/>
  <c r="AL8" i="3"/>
  <c r="AL12" i="3" s="1"/>
  <c r="V5" i="3"/>
  <c r="K8" i="3"/>
  <c r="K12" i="3" s="1"/>
  <c r="S8" i="3"/>
  <c r="S12" i="3" s="1"/>
  <c r="AN5" i="3"/>
  <c r="AF8" i="3"/>
  <c r="AF12" i="3" s="1"/>
  <c r="AJ8" i="3"/>
  <c r="AJ12" i="3" s="1"/>
  <c r="AN6" i="3"/>
  <c r="AE8" i="3"/>
  <c r="AE12" i="3" s="1"/>
  <c r="AI8" i="3"/>
  <c r="AI12" i="3" s="1"/>
  <c r="AN7" i="3"/>
  <c r="AD8" i="3"/>
  <c r="AD12" i="3" s="1"/>
  <c r="AG12" i="3"/>
  <c r="AN10" i="3"/>
  <c r="AN11" i="3"/>
  <c r="Z8" i="3"/>
  <c r="Z12" i="3" s="1"/>
  <c r="W8" i="3"/>
  <c r="W12" i="3" s="1"/>
  <c r="Y8" i="3"/>
  <c r="Y12" i="3" s="1"/>
  <c r="F12" i="1"/>
  <c r="E12" i="1"/>
  <c r="AH8" i="1"/>
  <c r="AH12" i="1" s="1"/>
  <c r="AE8" i="1"/>
  <c r="AE12" i="1" s="1"/>
  <c r="AD8" i="1"/>
  <c r="AD12" i="1" s="1"/>
  <c r="AA8" i="1"/>
  <c r="AA12" i="1" s="1"/>
  <c r="Z8" i="1"/>
  <c r="Z12" i="1" s="1"/>
  <c r="P8" i="1"/>
  <c r="P12" i="1" s="1"/>
  <c r="O8" i="1"/>
  <c r="O12" i="1" s="1"/>
  <c r="N8" i="1"/>
  <c r="M8" i="1"/>
  <c r="M12" i="1" s="1"/>
  <c r="L8" i="1"/>
  <c r="K8" i="1"/>
  <c r="K12" i="1" s="1"/>
  <c r="J8" i="1"/>
  <c r="J12" i="1" s="1"/>
  <c r="I8" i="1"/>
  <c r="I12" i="1" s="1"/>
  <c r="H8" i="1"/>
  <c r="H12" i="1" s="1"/>
  <c r="G12" i="1"/>
  <c r="D8" i="1"/>
  <c r="D12" i="1" s="1"/>
  <c r="D12" i="3" l="1"/>
  <c r="V12" i="3" s="1"/>
  <c r="V8" i="3"/>
  <c r="AO7" i="3"/>
  <c r="AO6" i="3"/>
  <c r="AO10" i="3"/>
  <c r="AO9" i="3"/>
  <c r="AO11" i="3"/>
  <c r="AO5" i="3"/>
  <c r="AN8" i="3"/>
  <c r="AN12" i="3" s="1"/>
  <c r="V46" i="3"/>
  <c r="AO8" i="3" l="1"/>
  <c r="AO12" i="3" s="1"/>
  <c r="AN25" i="3"/>
  <c r="V25" i="3"/>
  <c r="D35" i="3"/>
  <c r="AL38" i="3"/>
  <c r="AL36" i="3" s="1"/>
  <c r="AK38" i="3"/>
  <c r="AK36" i="3" s="1"/>
  <c r="AJ38" i="3"/>
  <c r="AJ36" i="3" s="1"/>
  <c r="AI38" i="3"/>
  <c r="AI36" i="3" s="1"/>
  <c r="AH38" i="3"/>
  <c r="AH36" i="3" s="1"/>
  <c r="AG38" i="3"/>
  <c r="AG36" i="3" s="1"/>
  <c r="AF38" i="3"/>
  <c r="AF36" i="3" s="1"/>
  <c r="AE38" i="3"/>
  <c r="AE36" i="3" s="1"/>
  <c r="AD38" i="3"/>
  <c r="AD36" i="3" s="1"/>
  <c r="AC38" i="3"/>
  <c r="AC36" i="3" s="1"/>
  <c r="AA38" i="3"/>
  <c r="AA36" i="3" s="1"/>
  <c r="Z38" i="3"/>
  <c r="Z36" i="3" s="1"/>
  <c r="Y38" i="3"/>
  <c r="Y36" i="3" s="1"/>
  <c r="X38" i="3"/>
  <c r="X36" i="3" s="1"/>
  <c r="W38" i="3"/>
  <c r="W36" i="3" s="1"/>
  <c r="U38" i="3"/>
  <c r="U36" i="3" s="1"/>
  <c r="T38" i="3"/>
  <c r="T36" i="3" s="1"/>
  <c r="S38" i="3"/>
  <c r="S36" i="3" s="1"/>
  <c r="R38" i="3"/>
  <c r="R36" i="3" s="1"/>
  <c r="Q38" i="3"/>
  <c r="Q36" i="3" s="1"/>
  <c r="P38" i="3"/>
  <c r="P36" i="3" s="1"/>
  <c r="O38" i="3"/>
  <c r="O36" i="3" s="1"/>
  <c r="N38" i="3"/>
  <c r="N36" i="3" s="1"/>
  <c r="M38" i="3"/>
  <c r="M36" i="3" s="1"/>
  <c r="L38" i="3"/>
  <c r="L36" i="3" s="1"/>
  <c r="K38" i="3"/>
  <c r="K36" i="3" s="1"/>
  <c r="J38" i="3"/>
  <c r="J36" i="3" s="1"/>
  <c r="I38" i="3"/>
  <c r="I36" i="3" s="1"/>
  <c r="H36" i="3"/>
  <c r="F38" i="3"/>
  <c r="F36" i="3" s="1"/>
  <c r="E38" i="3"/>
  <c r="E36" i="3" s="1"/>
  <c r="D38" i="3"/>
  <c r="D36" i="3" s="1"/>
  <c r="AN47" i="3"/>
  <c r="AN45" i="3"/>
  <c r="AN44" i="3"/>
  <c r="AN43" i="3"/>
  <c r="AN41" i="3"/>
  <c r="AN40" i="3"/>
  <c r="AN39" i="3"/>
  <c r="AN37" i="3"/>
  <c r="V47" i="3"/>
  <c r="AO47" i="3" s="1"/>
  <c r="V45" i="3"/>
  <c r="V44" i="3"/>
  <c r="V43" i="3"/>
  <c r="V42" i="3"/>
  <c r="V40" i="3"/>
  <c r="V39" i="3"/>
  <c r="V37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G29" i="3"/>
  <c r="AE29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M19" i="3"/>
  <c r="AL19" i="3"/>
  <c r="AK19" i="3"/>
  <c r="AJ19" i="3"/>
  <c r="AI19" i="3"/>
  <c r="AH19" i="3"/>
  <c r="AF19" i="3"/>
  <c r="AE19" i="3"/>
  <c r="AD19" i="3"/>
  <c r="AC19" i="3"/>
  <c r="AB19" i="3"/>
  <c r="AA19" i="3"/>
  <c r="Z19" i="3"/>
  <c r="Y19" i="3"/>
  <c r="X19" i="3"/>
  <c r="W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D19" i="3"/>
  <c r="AM18" i="3"/>
  <c r="AL18" i="3"/>
  <c r="AK18" i="3"/>
  <c r="AJ18" i="3"/>
  <c r="AI18" i="3"/>
  <c r="AH18" i="3"/>
  <c r="AF18" i="3"/>
  <c r="AE18" i="3"/>
  <c r="AD18" i="3"/>
  <c r="AC18" i="3"/>
  <c r="AB18" i="3"/>
  <c r="AA18" i="3"/>
  <c r="Z18" i="3"/>
  <c r="Y18" i="3"/>
  <c r="X18" i="3"/>
  <c r="W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D18" i="3"/>
  <c r="AM17" i="3"/>
  <c r="AL17" i="3"/>
  <c r="AK17" i="3"/>
  <c r="AJ17" i="3"/>
  <c r="AI17" i="3"/>
  <c r="AH17" i="3"/>
  <c r="AF17" i="3"/>
  <c r="AE17" i="3"/>
  <c r="AD17" i="3"/>
  <c r="AC17" i="3"/>
  <c r="AB17" i="3"/>
  <c r="AA17" i="3"/>
  <c r="Z17" i="3"/>
  <c r="Y17" i="3"/>
  <c r="X17" i="3"/>
  <c r="W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D17" i="3"/>
  <c r="AM16" i="3"/>
  <c r="AL16" i="3"/>
  <c r="AK16" i="3"/>
  <c r="AJ16" i="3"/>
  <c r="AI16" i="3"/>
  <c r="AH16" i="3"/>
  <c r="AF16" i="3"/>
  <c r="AE16" i="3"/>
  <c r="AD16" i="3"/>
  <c r="AC16" i="3"/>
  <c r="AB16" i="3"/>
  <c r="AA16" i="3"/>
  <c r="Z16" i="3"/>
  <c r="Y16" i="3"/>
  <c r="X16" i="3"/>
  <c r="W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D16" i="3"/>
  <c r="AM15" i="3"/>
  <c r="AL15" i="3"/>
  <c r="AK15" i="3"/>
  <c r="AJ15" i="3"/>
  <c r="AI15" i="3"/>
  <c r="AH15" i="3"/>
  <c r="AF15" i="3"/>
  <c r="AE15" i="3"/>
  <c r="AD15" i="3"/>
  <c r="AC15" i="3"/>
  <c r="AB15" i="3"/>
  <c r="AA15" i="3"/>
  <c r="Z15" i="3"/>
  <c r="Y15" i="3"/>
  <c r="X15" i="3"/>
  <c r="W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D15" i="3"/>
  <c r="AM14" i="3"/>
  <c r="AL14" i="3"/>
  <c r="AK14" i="3"/>
  <c r="AJ14" i="3"/>
  <c r="AI14" i="3"/>
  <c r="AH14" i="3"/>
  <c r="AF14" i="3"/>
  <c r="AE14" i="3"/>
  <c r="AD14" i="3"/>
  <c r="AC14" i="3"/>
  <c r="AB14" i="3"/>
  <c r="AA14" i="3"/>
  <c r="Z14" i="3"/>
  <c r="Y14" i="3"/>
  <c r="X14" i="3"/>
  <c r="W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D14" i="3"/>
  <c r="AM13" i="3"/>
  <c r="AL13" i="3"/>
  <c r="AK13" i="3"/>
  <c r="AJ13" i="3"/>
  <c r="AI13" i="3"/>
  <c r="AH13" i="3"/>
  <c r="AF13" i="3"/>
  <c r="AE13" i="3"/>
  <c r="AD13" i="3"/>
  <c r="AC13" i="3"/>
  <c r="AB13" i="3"/>
  <c r="AA13" i="3"/>
  <c r="Z13" i="3"/>
  <c r="Y13" i="3"/>
  <c r="X13" i="3"/>
  <c r="W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D13" i="3"/>
  <c r="V14" i="3" l="1"/>
  <c r="V18" i="3"/>
  <c r="AO37" i="3"/>
  <c r="AO25" i="3"/>
  <c r="V15" i="3"/>
  <c r="V19" i="3"/>
  <c r="V31" i="3"/>
  <c r="V35" i="3"/>
  <c r="AN31" i="3"/>
  <c r="AN35" i="3"/>
  <c r="V17" i="3"/>
  <c r="V16" i="3"/>
  <c r="AN13" i="3"/>
  <c r="AN14" i="3"/>
  <c r="AN15" i="3"/>
  <c r="AN16" i="3"/>
  <c r="AN17" i="3"/>
  <c r="AN18" i="3"/>
  <c r="AN19" i="3"/>
  <c r="V13" i="3"/>
  <c r="AO45" i="3"/>
  <c r="AO44" i="3"/>
  <c r="AO43" i="3"/>
  <c r="V27" i="3"/>
  <c r="AN27" i="3"/>
  <c r="AO40" i="3"/>
  <c r="AO39" i="3"/>
  <c r="AO19" i="3" l="1"/>
  <c r="AO17" i="3"/>
  <c r="AO14" i="3"/>
  <c r="AO16" i="3"/>
  <c r="AO18" i="3"/>
  <c r="AO15" i="3"/>
  <c r="AO31" i="3"/>
  <c r="AO35" i="3"/>
  <c r="AO13" i="3"/>
  <c r="AO27" i="3"/>
  <c r="AN20" i="1"/>
  <c r="AN20" i="3" s="1"/>
  <c r="V19" i="1"/>
  <c r="V18" i="1"/>
  <c r="V17" i="1"/>
  <c r="V16" i="1"/>
  <c r="V15" i="1"/>
  <c r="AN21" i="1"/>
  <c r="AN21" i="3" s="1"/>
  <c r="AN19" i="1"/>
  <c r="AN18" i="1"/>
  <c r="AN17" i="1"/>
  <c r="AN16" i="1"/>
  <c r="AN15" i="1"/>
  <c r="AN14" i="1"/>
  <c r="AO17" i="1" l="1"/>
  <c r="AO21" i="1"/>
  <c r="AO21" i="3" s="1"/>
  <c r="AO20" i="1"/>
  <c r="AO20" i="3" s="1"/>
  <c r="AO16" i="1"/>
  <c r="AO15" i="1"/>
  <c r="AO19" i="1"/>
  <c r="AO14" i="1"/>
  <c r="AO18" i="1"/>
  <c r="AD34" i="1"/>
  <c r="AD30" i="3" l="1"/>
  <c r="AD29" i="3"/>
  <c r="AG54" i="1"/>
  <c r="AF54" i="1"/>
  <c r="AG50" i="1"/>
  <c r="AG46" i="1"/>
  <c r="V49" i="1"/>
  <c r="AN51" i="1"/>
  <c r="AN52" i="1"/>
  <c r="AN53" i="1"/>
  <c r="AG32" i="3" l="1"/>
  <c r="AF34" i="3"/>
  <c r="AG33" i="3"/>
  <c r="AG30" i="3"/>
  <c r="AG34" i="3"/>
  <c r="AG28" i="3"/>
  <c r="AG26" i="1"/>
  <c r="AG24" i="1" s="1"/>
  <c r="AG26" i="3" l="1"/>
  <c r="AG24" i="3" s="1"/>
  <c r="AE32" i="3"/>
  <c r="AE30" i="3" l="1"/>
  <c r="M30" i="3"/>
  <c r="AK30" i="3"/>
  <c r="AF30" i="3"/>
  <c r="AA30" i="3"/>
  <c r="R30" i="3"/>
  <c r="N30" i="3"/>
  <c r="J30" i="3"/>
  <c r="F30" i="3"/>
  <c r="Z30" i="3"/>
  <c r="E30" i="3"/>
  <c r="AI30" i="3"/>
  <c r="AC30" i="3"/>
  <c r="Y30" i="3"/>
  <c r="P30" i="3"/>
  <c r="L30" i="3"/>
  <c r="H30" i="3"/>
  <c r="AJ30" i="3"/>
  <c r="Q30" i="3"/>
  <c r="I30" i="3"/>
  <c r="X30" i="3"/>
  <c r="AL30" i="3"/>
  <c r="AH30" i="3"/>
  <c r="AB30" i="3"/>
  <c r="S30" i="3"/>
  <c r="O30" i="3"/>
  <c r="K30" i="3"/>
  <c r="G30" i="3"/>
  <c r="V62" i="1"/>
  <c r="V61" i="1"/>
  <c r="V60" i="1"/>
  <c r="V59" i="1"/>
  <c r="V58" i="1"/>
  <c r="V57" i="1"/>
  <c r="V56" i="1"/>
  <c r="V55" i="1"/>
  <c r="V53" i="1"/>
  <c r="AO53" i="1" s="1"/>
  <c r="V52" i="1"/>
  <c r="AO52" i="1" s="1"/>
  <c r="V51" i="1"/>
  <c r="AO51" i="1" s="1"/>
  <c r="V48" i="1"/>
  <c r="V47" i="1"/>
  <c r="V45" i="1"/>
  <c r="V44" i="1"/>
  <c r="V43" i="1"/>
  <c r="V42" i="1"/>
  <c r="V41" i="1"/>
  <c r="V40" i="1"/>
  <c r="V39" i="1"/>
  <c r="V37" i="1"/>
  <c r="V36" i="1"/>
  <c r="V35" i="1"/>
  <c r="V33" i="1"/>
  <c r="V32" i="1"/>
  <c r="V31" i="1"/>
  <c r="V30" i="1"/>
  <c r="V27" i="1"/>
  <c r="V25" i="1"/>
  <c r="AN62" i="1"/>
  <c r="AN61" i="1"/>
  <c r="AN60" i="1"/>
  <c r="AN59" i="1"/>
  <c r="AN58" i="1"/>
  <c r="AN57" i="1"/>
  <c r="AN56" i="1"/>
  <c r="AN55" i="1"/>
  <c r="AN49" i="1"/>
  <c r="AO49" i="1" s="1"/>
  <c r="AN48" i="1"/>
  <c r="AN47" i="1"/>
  <c r="AN45" i="1"/>
  <c r="AN44" i="1"/>
  <c r="AN43" i="1"/>
  <c r="AN42" i="1"/>
  <c r="AN41" i="1"/>
  <c r="AN40" i="1"/>
  <c r="AN39" i="1"/>
  <c r="AN37" i="1"/>
  <c r="AN36" i="1"/>
  <c r="AN35" i="1"/>
  <c r="AN33" i="1"/>
  <c r="AN32" i="1"/>
  <c r="AN30" i="1"/>
  <c r="AN25" i="1"/>
  <c r="E34" i="1"/>
  <c r="F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Z34" i="1"/>
  <c r="AC34" i="1"/>
  <c r="AF34" i="1"/>
  <c r="AH34" i="1"/>
  <c r="AI34" i="1"/>
  <c r="AJ34" i="1"/>
  <c r="AK34" i="1"/>
  <c r="AL34" i="1"/>
  <c r="AM34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W46" i="1"/>
  <c r="X46" i="1"/>
  <c r="Y46" i="1"/>
  <c r="Z46" i="1"/>
  <c r="AA46" i="1"/>
  <c r="AB46" i="1"/>
  <c r="AC46" i="1"/>
  <c r="AD46" i="1"/>
  <c r="AF46" i="1"/>
  <c r="AH46" i="1"/>
  <c r="AI46" i="1"/>
  <c r="AJ46" i="1"/>
  <c r="AK46" i="1"/>
  <c r="AL46" i="1"/>
  <c r="AM46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W50" i="1"/>
  <c r="X50" i="1"/>
  <c r="Y50" i="1"/>
  <c r="Z50" i="1"/>
  <c r="AA50" i="1"/>
  <c r="AB50" i="1"/>
  <c r="AC50" i="1"/>
  <c r="AD50" i="1"/>
  <c r="AF50" i="1"/>
  <c r="AH50" i="1"/>
  <c r="AI50" i="1"/>
  <c r="AJ50" i="1"/>
  <c r="AK50" i="1"/>
  <c r="AL50" i="1"/>
  <c r="AM50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W54" i="1"/>
  <c r="X54" i="1"/>
  <c r="Y54" i="1"/>
  <c r="Z54" i="1"/>
  <c r="AA54" i="1"/>
  <c r="AB54" i="1"/>
  <c r="AC54" i="1"/>
  <c r="AD54" i="1"/>
  <c r="AH54" i="1"/>
  <c r="AI54" i="1"/>
  <c r="AJ54" i="1"/>
  <c r="AK54" i="1"/>
  <c r="AL54" i="1"/>
  <c r="AM54" i="1"/>
  <c r="D54" i="1"/>
  <c r="D50" i="1"/>
  <c r="D46" i="1"/>
  <c r="D34" i="1"/>
  <c r="V50" i="1" l="1"/>
  <c r="D26" i="1"/>
  <c r="AN50" i="1"/>
  <c r="AO50" i="1" s="1"/>
  <c r="AN38" i="1"/>
  <c r="V38" i="1"/>
  <c r="AB34" i="3"/>
  <c r="G34" i="3"/>
  <c r="AM32" i="3"/>
  <c r="D30" i="3"/>
  <c r="AM34" i="3"/>
  <c r="AI34" i="3"/>
  <c r="AC34" i="3"/>
  <c r="Y34" i="3"/>
  <c r="T34" i="3"/>
  <c r="P34" i="3"/>
  <c r="L34" i="3"/>
  <c r="H34" i="3"/>
  <c r="AM33" i="3"/>
  <c r="AI33" i="3"/>
  <c r="AD33" i="3"/>
  <c r="Z33" i="3"/>
  <c r="U33" i="3"/>
  <c r="Q33" i="3"/>
  <c r="M33" i="3"/>
  <c r="I33" i="3"/>
  <c r="E33" i="3"/>
  <c r="AJ32" i="3"/>
  <c r="AD32" i="3"/>
  <c r="Z32" i="3"/>
  <c r="U32" i="3"/>
  <c r="Q32" i="3"/>
  <c r="M32" i="3"/>
  <c r="I32" i="3"/>
  <c r="E32" i="3"/>
  <c r="T30" i="3"/>
  <c r="AJ29" i="3"/>
  <c r="AC29" i="3"/>
  <c r="T29" i="3"/>
  <c r="P29" i="3"/>
  <c r="L29" i="3"/>
  <c r="H29" i="3"/>
  <c r="AL34" i="3"/>
  <c r="S34" i="3"/>
  <c r="AC33" i="3"/>
  <c r="P33" i="3"/>
  <c r="Y32" i="3"/>
  <c r="AM30" i="3"/>
  <c r="AI29" i="3"/>
  <c r="X29" i="3"/>
  <c r="O29" i="3"/>
  <c r="K29" i="3"/>
  <c r="D32" i="3"/>
  <c r="X34" i="3"/>
  <c r="K34" i="3"/>
  <c r="AH33" i="3"/>
  <c r="Y33" i="3"/>
  <c r="L33" i="3"/>
  <c r="AI32" i="3"/>
  <c r="T32" i="3"/>
  <c r="L32" i="3"/>
  <c r="S29" i="3"/>
  <c r="D33" i="3"/>
  <c r="AK34" i="3"/>
  <c r="AE34" i="3"/>
  <c r="AA34" i="3"/>
  <c r="W34" i="3"/>
  <c r="R34" i="3"/>
  <c r="N34" i="3"/>
  <c r="J34" i="3"/>
  <c r="F34" i="3"/>
  <c r="AK33" i="3"/>
  <c r="AF33" i="3"/>
  <c r="AB33" i="3"/>
  <c r="X33" i="3"/>
  <c r="S33" i="3"/>
  <c r="O33" i="3"/>
  <c r="K33" i="3"/>
  <c r="G33" i="3"/>
  <c r="AL32" i="3"/>
  <c r="AH32" i="3"/>
  <c r="AB32" i="3"/>
  <c r="X32" i="3"/>
  <c r="S32" i="3"/>
  <c r="O32" i="3"/>
  <c r="K32" i="3"/>
  <c r="G32" i="3"/>
  <c r="W30" i="3"/>
  <c r="AN30" i="3" s="1"/>
  <c r="AL29" i="3"/>
  <c r="AH29" i="3"/>
  <c r="AA29" i="3"/>
  <c r="W29" i="3"/>
  <c r="R29" i="3"/>
  <c r="N29" i="3"/>
  <c r="J29" i="3"/>
  <c r="F29" i="3"/>
  <c r="AH34" i="3"/>
  <c r="O34" i="3"/>
  <c r="AL33" i="3"/>
  <c r="T33" i="3"/>
  <c r="H33" i="3"/>
  <c r="AC32" i="3"/>
  <c r="P32" i="3"/>
  <c r="H32" i="3"/>
  <c r="D29" i="3"/>
  <c r="D34" i="3"/>
  <c r="AJ34" i="3"/>
  <c r="AD34" i="3"/>
  <c r="Z34" i="3"/>
  <c r="U34" i="3"/>
  <c r="Q34" i="3"/>
  <c r="M34" i="3"/>
  <c r="I34" i="3"/>
  <c r="E34" i="3"/>
  <c r="AJ33" i="3"/>
  <c r="AE33" i="3"/>
  <c r="AA33" i="3"/>
  <c r="W33" i="3"/>
  <c r="R33" i="3"/>
  <c r="N33" i="3"/>
  <c r="J33" i="3"/>
  <c r="F33" i="3"/>
  <c r="AK32" i="3"/>
  <c r="AF32" i="3"/>
  <c r="AA32" i="3"/>
  <c r="W32" i="3"/>
  <c r="R32" i="3"/>
  <c r="N32" i="3"/>
  <c r="J32" i="3"/>
  <c r="F32" i="3"/>
  <c r="U30" i="3"/>
  <c r="AF29" i="3"/>
  <c r="U29" i="3"/>
  <c r="Q29" i="3"/>
  <c r="I29" i="3"/>
  <c r="E29" i="3"/>
  <c r="AE28" i="3"/>
  <c r="AA28" i="3"/>
  <c r="N28" i="3"/>
  <c r="AF28" i="3"/>
  <c r="AB28" i="3"/>
  <c r="X28" i="3"/>
  <c r="S28" i="3"/>
  <c r="O28" i="3"/>
  <c r="K28" i="3"/>
  <c r="G28" i="3"/>
  <c r="AJ28" i="3"/>
  <c r="R28" i="3"/>
  <c r="F28" i="3"/>
  <c r="AM28" i="3"/>
  <c r="AD28" i="3"/>
  <c r="Z28" i="3"/>
  <c r="U28" i="3"/>
  <c r="Q28" i="3"/>
  <c r="M28" i="3"/>
  <c r="I28" i="3"/>
  <c r="E28" i="3"/>
  <c r="D28" i="3"/>
  <c r="W28" i="3"/>
  <c r="J28" i="3"/>
  <c r="AI28" i="3"/>
  <c r="AL28" i="3"/>
  <c r="AH28" i="3"/>
  <c r="AC28" i="3"/>
  <c r="Y28" i="3"/>
  <c r="T28" i="3"/>
  <c r="P28" i="3"/>
  <c r="L28" i="3"/>
  <c r="H28" i="3"/>
  <c r="AB29" i="3"/>
  <c r="M29" i="3"/>
  <c r="Y29" i="3"/>
  <c r="G29" i="3"/>
  <c r="AK29" i="3"/>
  <c r="Z29" i="3"/>
  <c r="AM29" i="3"/>
  <c r="AN13" i="1"/>
  <c r="AO56" i="1"/>
  <c r="AO60" i="1"/>
  <c r="AO41" i="1"/>
  <c r="AO58" i="1"/>
  <c r="AO62" i="1"/>
  <c r="AO33" i="1"/>
  <c r="AO43" i="1"/>
  <c r="AO47" i="1"/>
  <c r="AO25" i="1"/>
  <c r="AO32" i="1"/>
  <c r="AO37" i="1"/>
  <c r="AO42" i="1"/>
  <c r="AO45" i="1"/>
  <c r="AO57" i="1"/>
  <c r="AO61" i="1"/>
  <c r="AL26" i="1"/>
  <c r="AL24" i="1" s="1"/>
  <c r="AH26" i="1"/>
  <c r="AH24" i="1" s="1"/>
  <c r="AH23" i="1" s="1"/>
  <c r="P26" i="1"/>
  <c r="P24" i="1" s="1"/>
  <c r="P23" i="1" s="1"/>
  <c r="P23" i="3" s="1"/>
  <c r="H26" i="1"/>
  <c r="H24" i="1" s="1"/>
  <c r="H23" i="1" s="1"/>
  <c r="H23" i="3" s="1"/>
  <c r="AO30" i="1"/>
  <c r="AO40" i="1"/>
  <c r="AO44" i="1"/>
  <c r="AO55" i="1"/>
  <c r="AO59" i="1"/>
  <c r="U26" i="1"/>
  <c r="U24" i="1" s="1"/>
  <c r="AO39" i="1"/>
  <c r="AO48" i="1"/>
  <c r="Q26" i="1"/>
  <c r="Q24" i="1" s="1"/>
  <c r="I26" i="1"/>
  <c r="I24" i="1" s="1"/>
  <c r="AF26" i="1"/>
  <c r="X26" i="1"/>
  <c r="X24" i="1" s="1"/>
  <c r="X23" i="3" s="1"/>
  <c r="S26" i="1"/>
  <c r="S24" i="1" s="1"/>
  <c r="O26" i="1"/>
  <c r="O24" i="1" s="1"/>
  <c r="O23" i="1" s="1"/>
  <c r="O23" i="3" s="1"/>
  <c r="K26" i="1"/>
  <c r="AJ26" i="1"/>
  <c r="AJ24" i="1" s="1"/>
  <c r="AA26" i="1"/>
  <c r="AA24" i="1" s="1"/>
  <c r="AA23" i="1" s="1"/>
  <c r="AA23" i="3" s="1"/>
  <c r="W26" i="1"/>
  <c r="W24" i="1" s="1"/>
  <c r="V46" i="1"/>
  <c r="AE24" i="1"/>
  <c r="AE23" i="1" s="1"/>
  <c r="AE23" i="3" s="1"/>
  <c r="AB26" i="1"/>
  <c r="AB24" i="1" s="1"/>
  <c r="AO35" i="1"/>
  <c r="M26" i="1"/>
  <c r="M24" i="1" s="1"/>
  <c r="M23" i="1" s="1"/>
  <c r="M23" i="3" s="1"/>
  <c r="AO36" i="1"/>
  <c r="G26" i="1"/>
  <c r="G24" i="1" s="1"/>
  <c r="G23" i="1" s="1"/>
  <c r="G23" i="3" s="1"/>
  <c r="V34" i="1"/>
  <c r="AC26" i="1"/>
  <c r="AC24" i="1" s="1"/>
  <c r="Y26" i="1"/>
  <c r="Y24" i="1" s="1"/>
  <c r="T26" i="1"/>
  <c r="T24" i="1" s="1"/>
  <c r="L26" i="1"/>
  <c r="L24" i="1" s="1"/>
  <c r="V54" i="1"/>
  <c r="AN54" i="1"/>
  <c r="AN34" i="1"/>
  <c r="AN46" i="1"/>
  <c r="AO27" i="1"/>
  <c r="E26" i="1"/>
  <c r="E24" i="1" s="1"/>
  <c r="AM26" i="1"/>
  <c r="AI26" i="1"/>
  <c r="AI24" i="1" s="1"/>
  <c r="AD26" i="1"/>
  <c r="AD24" i="1" s="1"/>
  <c r="AD23" i="1" s="1"/>
  <c r="AD23" i="3" s="1"/>
  <c r="Z26" i="1"/>
  <c r="Z24" i="1" s="1"/>
  <c r="Z23" i="1" s="1"/>
  <c r="Z23" i="3" s="1"/>
  <c r="R26" i="1"/>
  <c r="R24" i="1" s="1"/>
  <c r="N26" i="1"/>
  <c r="N24" i="1" s="1"/>
  <c r="N23" i="3" s="1"/>
  <c r="J26" i="1"/>
  <c r="J24" i="1" s="1"/>
  <c r="J23" i="1" s="1"/>
  <c r="J23" i="3" s="1"/>
  <c r="F26" i="1"/>
  <c r="F24" i="1" s="1"/>
  <c r="D24" i="1"/>
  <c r="D23" i="1" l="1"/>
  <c r="D23" i="3" s="1"/>
  <c r="AH23" i="3"/>
  <c r="I23" i="1"/>
  <c r="I23" i="3" s="1"/>
  <c r="AO38" i="1"/>
  <c r="P26" i="3"/>
  <c r="P24" i="3" s="1"/>
  <c r="L26" i="3"/>
  <c r="L24" i="3" s="1"/>
  <c r="AD26" i="3"/>
  <c r="AD24" i="3" s="1"/>
  <c r="M26" i="3"/>
  <c r="M24" i="3" s="1"/>
  <c r="AH26" i="3"/>
  <c r="AH24" i="3" s="1"/>
  <c r="S26" i="3"/>
  <c r="S24" i="3" s="1"/>
  <c r="X26" i="3"/>
  <c r="X24" i="3" s="1"/>
  <c r="AC26" i="3"/>
  <c r="AC24" i="3" s="1"/>
  <c r="J26" i="3"/>
  <c r="J24" i="3" s="1"/>
  <c r="I26" i="3"/>
  <c r="I24" i="3" s="1"/>
  <c r="O26" i="3"/>
  <c r="O24" i="3" s="1"/>
  <c r="Q26" i="3"/>
  <c r="Q24" i="3" s="1"/>
  <c r="AI26" i="3"/>
  <c r="AI24" i="3" s="1"/>
  <c r="U26" i="3"/>
  <c r="U24" i="3" s="1"/>
  <c r="R26" i="3"/>
  <c r="R24" i="3" s="1"/>
  <c r="T26" i="3"/>
  <c r="T24" i="3" s="1"/>
  <c r="AL26" i="3"/>
  <c r="AL24" i="3" s="1"/>
  <c r="H26" i="3"/>
  <c r="H24" i="3" s="1"/>
  <c r="E26" i="3"/>
  <c r="E24" i="3" s="1"/>
  <c r="F26" i="3"/>
  <c r="F24" i="3" s="1"/>
  <c r="K26" i="3"/>
  <c r="K24" i="3" s="1"/>
  <c r="AJ26" i="3"/>
  <c r="AJ24" i="3" s="1"/>
  <c r="AA26" i="3"/>
  <c r="AA24" i="3" s="1"/>
  <c r="AN32" i="3"/>
  <c r="AN33" i="3"/>
  <c r="Z26" i="3"/>
  <c r="Z24" i="3" s="1"/>
  <c r="AB26" i="3"/>
  <c r="AB24" i="3" s="1"/>
  <c r="V34" i="3"/>
  <c r="V30" i="3"/>
  <c r="AO30" i="3" s="1"/>
  <c r="Y26" i="3"/>
  <c r="Y24" i="3" s="1"/>
  <c r="AF26" i="3"/>
  <c r="AF24" i="3" s="1"/>
  <c r="N26" i="3"/>
  <c r="N24" i="3" s="1"/>
  <c r="AE26" i="3"/>
  <c r="AE24" i="3" s="1"/>
  <c r="AN34" i="3"/>
  <c r="V33" i="3"/>
  <c r="V32" i="3"/>
  <c r="W26" i="3"/>
  <c r="W24" i="3" s="1"/>
  <c r="D26" i="3"/>
  <c r="D24" i="3" s="1"/>
  <c r="V28" i="3"/>
  <c r="AO34" i="1"/>
  <c r="V29" i="3"/>
  <c r="G26" i="3"/>
  <c r="G24" i="3" s="1"/>
  <c r="AN29" i="3"/>
  <c r="AM26" i="3"/>
  <c r="AM24" i="3" s="1"/>
  <c r="AO13" i="1"/>
  <c r="K24" i="1"/>
  <c r="K23" i="1" s="1"/>
  <c r="V26" i="1"/>
  <c r="AF24" i="1"/>
  <c r="AO54" i="1"/>
  <c r="AO46" i="1"/>
  <c r="AM24" i="1"/>
  <c r="V24" i="1" l="1"/>
  <c r="K23" i="3"/>
  <c r="AO33" i="3"/>
  <c r="AO32" i="3"/>
  <c r="V26" i="3"/>
  <c r="V24" i="3" s="1"/>
  <c r="AO34" i="3"/>
  <c r="AO29" i="3"/>
  <c r="Q8" i="1" l="1"/>
  <c r="Q12" i="1" s="1"/>
  <c r="Q23" i="1" s="1"/>
  <c r="Q23" i="3" s="1"/>
  <c r="R8" i="1"/>
  <c r="U8" i="1"/>
  <c r="U12" i="1" s="1"/>
  <c r="U23" i="1" s="1"/>
  <c r="U23" i="3" s="1"/>
  <c r="S8" i="1"/>
  <c r="S12" i="1" s="1"/>
  <c r="S23" i="1" s="1"/>
  <c r="S23" i="3" s="1"/>
  <c r="T8" i="1"/>
  <c r="T12" i="1" s="1"/>
  <c r="T23" i="1" s="1"/>
  <c r="T23" i="3" s="1"/>
  <c r="AO5" i="1"/>
  <c r="W8" i="1"/>
  <c r="W12" i="1" s="1"/>
  <c r="AC8" i="1"/>
  <c r="AC12" i="1" s="1"/>
  <c r="AC23" i="1" s="1"/>
  <c r="AC23" i="3" s="1"/>
  <c r="AB8" i="1"/>
  <c r="AB12" i="1" s="1"/>
  <c r="AB23" i="1" s="1"/>
  <c r="AB23" i="3" s="1"/>
  <c r="W23" i="1" l="1"/>
  <c r="W23" i="3" s="1"/>
  <c r="V8" i="1"/>
  <c r="V12" i="1" s="1"/>
  <c r="V23" i="1" s="1"/>
  <c r="AN23" i="1" s="1"/>
  <c r="AN23" i="3" s="1"/>
  <c r="AM8" i="1"/>
  <c r="AM12" i="1" s="1"/>
  <c r="AM23" i="1" s="1"/>
  <c r="AM23" i="3" s="1"/>
  <c r="AL8" i="1"/>
  <c r="AL12" i="1" s="1"/>
  <c r="AL23" i="1" s="1"/>
  <c r="AL23" i="3" s="1"/>
  <c r="AK8" i="1"/>
  <c r="AK12" i="1" s="1"/>
  <c r="AJ8" i="1"/>
  <c r="AJ12" i="1" s="1"/>
  <c r="AJ23" i="1" s="1"/>
  <c r="AJ23" i="3" s="1"/>
  <c r="AI8" i="1"/>
  <c r="AI12" i="1" s="1"/>
  <c r="AF8" i="1"/>
  <c r="AF12" i="1" s="1"/>
  <c r="AF23" i="1" s="1"/>
  <c r="AF23" i="3" s="1"/>
  <c r="AN6" i="1"/>
  <c r="AI23" i="1" l="1"/>
  <c r="AI23" i="3" s="1"/>
  <c r="AO6" i="1"/>
  <c r="AN7" i="1"/>
  <c r="AN8" i="1" s="1"/>
  <c r="Y8" i="1"/>
  <c r="Y12" i="1" s="1"/>
  <c r="Y23" i="1" s="1"/>
  <c r="Y23" i="3" s="1"/>
  <c r="AO7" i="1" l="1"/>
  <c r="AO8" i="1" s="1"/>
  <c r="AO10" i="1"/>
  <c r="AN11" i="1" l="1"/>
  <c r="AN9" i="1"/>
  <c r="AN12" i="1" l="1"/>
  <c r="R12" i="1"/>
  <c r="R23" i="1" s="1"/>
  <c r="R23" i="3" s="1"/>
  <c r="AO9" i="1" l="1"/>
  <c r="L12" i="1"/>
  <c r="L23" i="1" s="1"/>
  <c r="L23" i="3" s="1"/>
  <c r="AO11" i="1"/>
  <c r="AO12" i="1" l="1"/>
  <c r="V23" i="3"/>
  <c r="AB38" i="3"/>
  <c r="AB36" i="3" s="1"/>
  <c r="AN42" i="3"/>
  <c r="AO42" i="3" l="1"/>
  <c r="L51" i="6" l="1"/>
  <c r="L49" i="6" s="1"/>
  <c r="M49" i="6"/>
  <c r="I51" i="6"/>
  <c r="J51" i="6"/>
  <c r="J49" i="6" s="1"/>
  <c r="K51" i="6"/>
  <c r="K49" i="6" s="1"/>
  <c r="S51" i="6" l="1"/>
  <c r="I49" i="6"/>
  <c r="S49" i="6" s="1"/>
  <c r="G38" i="3"/>
  <c r="G36" i="3" s="1"/>
  <c r="V41" i="3"/>
  <c r="V38" i="3" s="1"/>
  <c r="V36" i="3" s="1"/>
  <c r="AO41" i="3" l="1"/>
  <c r="AN31" i="1" l="1"/>
  <c r="AN28" i="1" s="1"/>
  <c r="AK28" i="1"/>
  <c r="AK26" i="1" s="1"/>
  <c r="AK28" i="3" l="1"/>
  <c r="AK26" i="3" s="1"/>
  <c r="AK24" i="3" s="1"/>
  <c r="AO31" i="1"/>
  <c r="AO28" i="1" s="1"/>
  <c r="AN26" i="1"/>
  <c r="AO26" i="1" s="1"/>
  <c r="AK24" i="1"/>
  <c r="AK23" i="1" s="1"/>
  <c r="AK23" i="3" s="1"/>
  <c r="AN24" i="1" l="1"/>
  <c r="AN28" i="3"/>
  <c r="AN26" i="3" s="1"/>
  <c r="AN24" i="3" s="1"/>
  <c r="AO24" i="1" l="1"/>
  <c r="AO23" i="1" s="1"/>
  <c r="AO23" i="3" s="1"/>
  <c r="AO28" i="3"/>
  <c r="AO26" i="3" s="1"/>
  <c r="AO24" i="3" s="1"/>
  <c r="AN46" i="3" l="1"/>
  <c r="AO46" i="3" s="1"/>
  <c r="AO38" i="3" s="1"/>
  <c r="AO36" i="3" s="1"/>
  <c r="AM38" i="3"/>
  <c r="AM36" i="3" s="1"/>
  <c r="AN38" i="3" l="1"/>
  <c r="AN36" i="3" s="1"/>
</calcChain>
</file>

<file path=xl/sharedStrings.xml><?xml version="1.0" encoding="utf-8"?>
<sst xmlns="http://schemas.openxmlformats.org/spreadsheetml/2006/main" count="409" uniqueCount="173">
  <si>
    <t>Leña</t>
  </si>
  <si>
    <t>Bosta y Yareta</t>
  </si>
  <si>
    <t>Bagazo</t>
  </si>
  <si>
    <t>Petróleo Crudo</t>
  </si>
  <si>
    <t>Gas Natural</t>
  </si>
  <si>
    <t>Hidro Energía</t>
  </si>
  <si>
    <t>Solar Térmica</t>
  </si>
  <si>
    <t>Bio-Etanol</t>
  </si>
  <si>
    <t>Biodiessel B100</t>
  </si>
  <si>
    <t>Eólico</t>
  </si>
  <si>
    <t>Biogas</t>
  </si>
  <si>
    <t>Geotermia</t>
  </si>
  <si>
    <t>Nuclear</t>
  </si>
  <si>
    <t>Total Energía Primaria</t>
  </si>
  <si>
    <t>Carbon Mineral Bituminoso</t>
  </si>
  <si>
    <t>Carbon Mineral Antracítico</t>
  </si>
  <si>
    <t>Carbon Mineral Hulla</t>
  </si>
  <si>
    <t>Coque Bituminoso</t>
  </si>
  <si>
    <t>Coque Antracítico</t>
  </si>
  <si>
    <t>Carbón Vegetal</t>
  </si>
  <si>
    <t>Gasohol</t>
  </si>
  <si>
    <t>Gasolina Motor</t>
  </si>
  <si>
    <t>Kerosene y Turbo</t>
  </si>
  <si>
    <t>No energ. Petróleo y Gas</t>
  </si>
  <si>
    <t>Gas Industrial</t>
  </si>
  <si>
    <t>Electricidad</t>
  </si>
  <si>
    <t>Total Energía Secundaria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</si>
  <si>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</si>
  <si>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</si>
  <si>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</si>
  <si>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</si>
  <si>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</si>
  <si>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</si>
  <si>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</si>
  <si>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</si>
  <si>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</si>
  <si>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</si>
  <si>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</si>
  <si>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</si>
  <si>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</si>
  <si>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</si>
  <si>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</si>
  <si>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</si>
  <si>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</si>
  <si>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</si>
  <si>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</si>
  <si>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</si>
  <si>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</si>
  <si>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</si>
  <si>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</si>
  <si>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</si>
  <si>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</si>
  <si>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</si>
  <si>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</si>
  <si>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</si>
  <si>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</si>
  <si>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</si>
  <si>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</si>
  <si>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</si>
  <si>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</si>
  <si>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</si>
  <si>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</si>
  <si>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</si>
  <si>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AZ</t>
  </si>
  <si>
    <t>BZ</t>
  </si>
  <si>
    <t>Gas Refinería</t>
  </si>
  <si>
    <t>Otros Productos Petróleo</t>
  </si>
  <si>
    <t>Producción</t>
  </si>
  <si>
    <t>Importación</t>
  </si>
  <si>
    <t>Variación de Inventarios</t>
  </si>
  <si>
    <t>Oferta Total</t>
  </si>
  <si>
    <t>Exportación</t>
  </si>
  <si>
    <t>No aprovechada</t>
  </si>
  <si>
    <t>Transferencias</t>
  </si>
  <si>
    <t>Oferta Interna Bruta</t>
  </si>
  <si>
    <t>Total Transformación</t>
  </si>
  <si>
    <t>Coquerías y Altos Hornos</t>
  </si>
  <si>
    <t>Carboneras</t>
  </si>
  <si>
    <t>Refinerías</t>
  </si>
  <si>
    <t>Plantas de Gas</t>
  </si>
  <si>
    <t>Consumo Propio Sector Energía</t>
  </si>
  <si>
    <t>Pérdidas (Transformación)</t>
  </si>
  <si>
    <t>Pérdidas (Transporte, distribución y almacenamiento)</t>
  </si>
  <si>
    <t>Ajuste Estadístico</t>
  </si>
  <si>
    <t>Consumo Final no energético Neto</t>
  </si>
  <si>
    <t>Consumo Final Energético Neto</t>
  </si>
  <si>
    <t>Residencial</t>
  </si>
  <si>
    <t>Comercial</t>
  </si>
  <si>
    <t>Construcción</t>
  </si>
  <si>
    <t>Alojamiento y Gastronomía</t>
  </si>
  <si>
    <t>Otros Servicios</t>
  </si>
  <si>
    <t>Público</t>
  </si>
  <si>
    <t>Educación</t>
  </si>
  <si>
    <t>Salud</t>
  </si>
  <si>
    <t>Transporte</t>
  </si>
  <si>
    <t>Aéro</t>
  </si>
  <si>
    <t>Acuático</t>
  </si>
  <si>
    <t>Ferroviario</t>
  </si>
  <si>
    <t>Ductos</t>
  </si>
  <si>
    <t>Agropecuario</t>
  </si>
  <si>
    <t>Pesquería</t>
  </si>
  <si>
    <t>Minero Metalúrgico</t>
  </si>
  <si>
    <t>Minero</t>
  </si>
  <si>
    <t>Cemento Extracción de Cantera</t>
  </si>
  <si>
    <t>Hidrocarburos</t>
  </si>
  <si>
    <t>Industria</t>
  </si>
  <si>
    <t>Carretero: Carga</t>
  </si>
  <si>
    <t>Carretero: Pasajeros</t>
  </si>
  <si>
    <t>Cemento</t>
  </si>
  <si>
    <t>Siderurgia</t>
  </si>
  <si>
    <t>Fundición y Refinación de Metales</t>
  </si>
  <si>
    <t>Metal-Mecánica</t>
  </si>
  <si>
    <t>Química</t>
  </si>
  <si>
    <t>Alimenticia</t>
  </si>
  <si>
    <t>Otras</t>
  </si>
  <si>
    <t>Sector No Identificado</t>
  </si>
  <si>
    <t>Marítima</t>
  </si>
  <si>
    <t>Continental</t>
  </si>
  <si>
    <t>Acuicultura</t>
  </si>
  <si>
    <t>MATRIZ ENERGÉTICA NACIONAL (TJ)</t>
  </si>
  <si>
    <t>OFERTA</t>
  </si>
  <si>
    <t>TRANSFORMACIÓN</t>
  </si>
  <si>
    <t>ENERGÍA NETA</t>
  </si>
  <si>
    <t>CONSUMO TOTAL FINAL</t>
  </si>
  <si>
    <t>SECTOR ENERGÉTICO</t>
  </si>
  <si>
    <t>Sector Público (Administración y otros)</t>
  </si>
  <si>
    <t>FUENTES ENERGÍA PRIMARIA</t>
  </si>
  <si>
    <t>FUENTES ENERGÍA SECUNDARIA</t>
  </si>
  <si>
    <t>Gas por Red</t>
  </si>
  <si>
    <t>Solar Fotovoltaico</t>
  </si>
  <si>
    <t>GLP                   (Gas Licuado de Petróleo)</t>
  </si>
  <si>
    <t>Petróleo Industrial 500</t>
  </si>
  <si>
    <t>DB5</t>
  </si>
  <si>
    <t>Petróleo Industrial 6</t>
  </si>
  <si>
    <t>AQ</t>
  </si>
  <si>
    <t>Textil y Cueros</t>
  </si>
  <si>
    <t>Otras fuentes primarias</t>
  </si>
  <si>
    <t>Diesel</t>
  </si>
  <si>
    <t>Consumo Propio Refinerías</t>
  </si>
  <si>
    <t>Consumo Propio Plantas de Gas</t>
  </si>
  <si>
    <t>Consumo Final no energético Útil</t>
  </si>
  <si>
    <t>Consumo Final Energético Útil</t>
  </si>
  <si>
    <t>Consumo Total Final Útil</t>
  </si>
  <si>
    <t>Consumo Total Final Neto</t>
  </si>
  <si>
    <t>ENERGÍA ÚTIL</t>
  </si>
  <si>
    <t>Calor de Proceso</t>
  </si>
  <si>
    <t>Frío para Proceso Industrial</t>
  </si>
  <si>
    <t>Aire Comprimido</t>
  </si>
  <si>
    <t>Fuerza Motriz de Proceso</t>
  </si>
  <si>
    <t>Iluminación</t>
  </si>
  <si>
    <t xml:space="preserve">Cocción </t>
  </si>
  <si>
    <t>Conservación de Alimentos</t>
  </si>
  <si>
    <t>Calentamiento de Agua</t>
  </si>
  <si>
    <t>Calefacción Ambiental</t>
  </si>
  <si>
    <t>Aire Acondicionado</t>
  </si>
  <si>
    <t>Ventilación Ambiental</t>
  </si>
  <si>
    <t>Equipo para Bombeo de Agua</t>
  </si>
  <si>
    <t>Artefactos Diversos</t>
  </si>
  <si>
    <t>Total Usos</t>
  </si>
  <si>
    <t>USOS</t>
  </si>
  <si>
    <t>ENERGÍA NETA: SECTOR TRANSFORMACIÓN</t>
  </si>
  <si>
    <t>ENERGÍA ÚTIL: SECTOR TRANSFORMACIÓN</t>
  </si>
  <si>
    <t>Fuerza Motriz: Transporte</t>
  </si>
  <si>
    <t>Otros Usos</t>
  </si>
  <si>
    <t>Comercio Minorista</t>
  </si>
  <si>
    <t>Comercios Mayorista</t>
  </si>
  <si>
    <t>Comercio Mayorista</t>
  </si>
  <si>
    <t>Diésel DB5</t>
  </si>
  <si>
    <t>Diesel Oil</t>
  </si>
  <si>
    <t>Consumo Final no energético ütil</t>
  </si>
  <si>
    <t>Centrales Electricidads (Mercado Eléctrico)</t>
  </si>
  <si>
    <t>Centrales Electricidads (Consumo Propio)</t>
  </si>
  <si>
    <t>Consumo Propio Centrales Electricidads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</si>
</sst>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rgb="FF365F91"/>
      <name val="Arial"/>
      <family val="2"/>
    </font>
    <font>
      <sz val="7"/>
      <color theme="4" tint="-0.249977111117893"/>
      <name val="Arial"/>
      <family val="2"/>
    </font>
    <font>
      <sz val="7"/>
      <color theme="4" tint="-0.249977111117893"/>
      <name val="Times New Roman"/>
      <family val="1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7"/>
      <color theme="0"/>
      <name val="Arial"/>
      <family val="2"/>
    </font>
    <font>
      <b/>
      <sz val="7"/>
      <color theme="4" tint="-0.499984740745262"/>
      <name val="Arial"/>
      <family val="2"/>
    </font>
    <font>
      <sz val="7"/>
      <color theme="4" tint="-0.499984740745262"/>
      <name val="Arial"/>
      <family val="2"/>
    </font>
    <font>
      <sz val="7"/>
      <color theme="4" tint="-0.499984740745262"/>
      <name val="Times New Roman"/>
      <family val="1"/>
    </font>
    <font>
      <sz val="10"/>
      <color rgb="FF365F91"/>
      <name val="Arial"/>
      <family val="2"/>
    </font>
    <font>
      <sz val="11"/>
      <color theme="1"/>
      <name val="Calibri"/>
      <family val="2"/>
      <scheme val="minor"/>
    </font>
    <font>
      <b/>
      <sz val="7"/>
      <color theme="8" tint="-0.499984740745262"/>
      <name val="Arial"/>
      <family val="2"/>
    </font>
    <font>
      <sz val="7"/>
      <color theme="8" tint="-0.499984740745262"/>
      <name val="Arial"/>
      <family val="2"/>
    </font>
    <font>
      <sz val="7"/>
      <color theme="8" tint="-0.499984740745262"/>
      <name val="Times New Roman"/>
      <family val="1"/>
    </font>
    <font>
      <sz val="11"/>
      <color theme="8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365F9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/>
      <bottom/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4" tint="-0.499984740745262"/>
      </left>
      <right/>
      <top style="thin">
        <color theme="3"/>
      </top>
      <bottom/>
      <diagonal/>
    </border>
    <border>
      <left style="thin">
        <color theme="4" tint="-0.499984740745262"/>
      </left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thin">
        <color theme="4" tint="-0.499984740745262"/>
      </left>
      <right/>
      <top/>
      <bottom style="thin">
        <color theme="3"/>
      </bottom>
      <diagonal/>
    </border>
    <border>
      <left style="thin">
        <color theme="4" tint="-0.499984740745262"/>
      </left>
      <right style="thin">
        <color theme="3"/>
      </right>
      <top/>
      <bottom style="thin">
        <color theme="3"/>
      </bottom>
      <diagonal/>
    </border>
    <border>
      <left/>
      <right style="thin">
        <color theme="4" tint="-0.499984740745262"/>
      </right>
      <top/>
      <bottom style="thin">
        <color theme="3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3"/>
      </bottom>
      <diagonal/>
    </border>
    <border>
      <left/>
      <right/>
      <top/>
      <bottom style="medium">
        <color rgb="FF4F81BD"/>
      </bottom>
      <diagonal/>
    </border>
    <border>
      <left style="thin">
        <color theme="3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4" tint="-0.499984740745262"/>
      </top>
      <bottom style="thin">
        <color theme="4" tint="-0.499984740745262"/>
      </bottom>
      <diagonal/>
    </border>
  </borders>
  <cellStyleXfs count="12">
    <xf numFmtId="0" fontId="0" fillId="0" borderId="0"/>
    <xf numFmtId="9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164" fontId="2" fillId="3" borderId="0" xfId="0" applyNumberFormat="1" applyFont="1" applyFill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2" fillId="3" borderId="0" xfId="0" applyNumberFormat="1" applyFont="1" applyFill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left" vertical="center"/>
    </xf>
    <xf numFmtId="164" fontId="8" fillId="3" borderId="8" xfId="0" applyNumberFormat="1" applyFont="1" applyFill="1" applyBorder="1" applyAlignment="1">
      <alignment horizontal="left" vertical="center"/>
    </xf>
    <xf numFmtId="164" fontId="11" fillId="2" borderId="14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4" fontId="8" fillId="0" borderId="15" xfId="0" applyNumberFormat="1" applyFont="1" applyBorder="1" applyAlignment="1"/>
    <xf numFmtId="164" fontId="10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left" vertical="center" wrapText="1"/>
    </xf>
    <xf numFmtId="164" fontId="3" fillId="5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64" fontId="13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0" fillId="0" borderId="0" xfId="0" applyNumberFormat="1" applyFill="1"/>
    <xf numFmtId="164" fontId="15" fillId="2" borderId="0" xfId="0" applyNumberFormat="1" applyFont="1" applyFill="1" applyBorder="1" applyAlignment="1">
      <alignment horizontal="left" vertical="center" wrapText="1"/>
    </xf>
    <xf numFmtId="0" fontId="18" fillId="0" borderId="0" xfId="0" applyFont="1"/>
    <xf numFmtId="164" fontId="18" fillId="0" borderId="0" xfId="0" applyNumberFormat="1" applyFont="1"/>
    <xf numFmtId="165" fontId="0" fillId="0" borderId="0" xfId="1" applyNumberFormat="1" applyFont="1"/>
    <xf numFmtId="164" fontId="19" fillId="0" borderId="0" xfId="0" applyNumberFormat="1" applyFont="1"/>
    <xf numFmtId="0" fontId="0" fillId="0" borderId="0" xfId="0" applyFill="1"/>
    <xf numFmtId="0" fontId="0" fillId="0" borderId="0" xfId="0"/>
    <xf numFmtId="164" fontId="0" fillId="0" borderId="0" xfId="0" applyNumberFormat="1"/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5" borderId="0" xfId="0" applyNumberFormat="1" applyFont="1" applyFill="1" applyBorder="1" applyAlignment="1">
      <alignment horizontal="left" vertical="center" wrapText="1"/>
    </xf>
    <xf numFmtId="164" fontId="15" fillId="0" borderId="23" xfId="0" applyNumberFormat="1" applyFont="1" applyFill="1" applyBorder="1" applyAlignment="1">
      <alignment horizontal="left" vertical="center" wrapText="1"/>
    </xf>
    <xf numFmtId="0" fontId="23" fillId="0" borderId="0" xfId="0" applyFont="1"/>
    <xf numFmtId="0" fontId="23" fillId="0" borderId="0" xfId="0" applyFont="1" applyFill="1" applyBorder="1"/>
    <xf numFmtId="0" fontId="0" fillId="0" borderId="0" xfId="0" applyFont="1"/>
    <xf numFmtId="0" fontId="18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/>
    <xf numFmtId="164" fontId="8" fillId="0" borderId="0" xfId="0" applyNumberFormat="1" applyFont="1" applyBorder="1" applyAlignment="1">
      <alignment horizontal="center" vertical="center" textRotation="90"/>
    </xf>
    <xf numFmtId="164" fontId="8" fillId="0" borderId="1" xfId="0" applyNumberFormat="1" applyFont="1" applyBorder="1" applyAlignment="1">
      <alignment horizontal="center" vertical="center" textRotation="90"/>
    </xf>
    <xf numFmtId="164" fontId="2" fillId="3" borderId="7" xfId="0" applyNumberFormat="1" applyFont="1" applyFill="1" applyBorder="1" applyAlignment="1">
      <alignment horizontal="center" vertical="center" textRotation="90"/>
    </xf>
    <xf numFmtId="164" fontId="2" fillId="3" borderId="9" xfId="0" applyNumberFormat="1" applyFont="1" applyFill="1" applyBorder="1" applyAlignment="1">
      <alignment horizontal="center" vertical="center" textRotation="90"/>
    </xf>
    <xf numFmtId="164" fontId="8" fillId="0" borderId="14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vertical="center" textRotation="90"/>
    </xf>
    <xf numFmtId="164" fontId="8" fillId="0" borderId="0" xfId="0" applyNumberFormat="1" applyFont="1" applyFill="1" applyBorder="1" applyAlignment="1">
      <alignment horizontal="center" vertical="center" textRotation="90"/>
    </xf>
    <xf numFmtId="164" fontId="8" fillId="0" borderId="1" xfId="0" applyNumberFormat="1" applyFont="1" applyFill="1" applyBorder="1" applyAlignment="1">
      <alignment horizontal="center" vertical="center" textRotation="90"/>
    </xf>
    <xf numFmtId="164" fontId="8" fillId="4" borderId="5" xfId="0" applyNumberFormat="1" applyFont="1" applyFill="1" applyBorder="1" applyAlignment="1">
      <alignment horizontal="center" vertical="center" textRotation="90"/>
    </xf>
    <xf numFmtId="164" fontId="8" fillId="4" borderId="0" xfId="0" applyNumberFormat="1" applyFont="1" applyFill="1" applyBorder="1" applyAlignment="1">
      <alignment horizontal="center" vertical="center" textRotation="90"/>
    </xf>
    <xf numFmtId="164" fontId="8" fillId="4" borderId="1" xfId="0" applyNumberFormat="1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justify" vertical="center" wrapText="1"/>
    </xf>
    <xf numFmtId="164" fontId="8" fillId="0" borderId="0" xfId="0" applyNumberFormat="1" applyFont="1" applyFill="1" applyBorder="1" applyAlignment="1">
      <alignment horizontal="center" vertical="center" textRotation="90" wrapText="1"/>
    </xf>
    <xf numFmtId="164" fontId="8" fillId="0" borderId="23" xfId="0" applyNumberFormat="1" applyFont="1" applyFill="1" applyBorder="1" applyAlignment="1">
      <alignment horizontal="center" vertical="center" textRotation="90" wrapText="1"/>
    </xf>
    <xf numFmtId="164" fontId="2" fillId="3" borderId="0" xfId="0" applyNumberFormat="1" applyFont="1" applyFill="1" applyBorder="1" applyAlignment="1">
      <alignment horizontal="center" vertical="center" textRotation="90"/>
    </xf>
    <xf numFmtId="164" fontId="8" fillId="0" borderId="5" xfId="0" applyNumberFormat="1" applyFont="1" applyBorder="1" applyAlignment="1">
      <alignment horizontal="center" vertical="center" textRotation="90"/>
    </xf>
    <xf numFmtId="164" fontId="8" fillId="0" borderId="23" xfId="0" applyNumberFormat="1" applyFont="1" applyBorder="1" applyAlignment="1">
      <alignment horizontal="center" vertical="center" textRotation="90"/>
    </xf>
    <xf numFmtId="164" fontId="8" fillId="0" borderId="20" xfId="0" applyNumberFormat="1" applyFont="1" applyBorder="1" applyAlignment="1">
      <alignment horizontal="center" vertical="center" textRotation="90"/>
    </xf>
    <xf numFmtId="164" fontId="9" fillId="3" borderId="7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vertical="center"/>
    </xf>
    <xf numFmtId="164" fontId="9" fillId="3" borderId="19" xfId="0" applyNumberFormat="1" applyFont="1" applyFill="1" applyBorder="1" applyAlignment="1">
      <alignment vertical="center"/>
    </xf>
    <xf numFmtId="164" fontId="11" fillId="0" borderId="7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11" fillId="0" borderId="18" xfId="0" applyNumberFormat="1" applyFont="1" applyBorder="1" applyAlignment="1">
      <alignment vertical="center" wrapText="1"/>
    </xf>
    <xf numFmtId="164" fontId="11" fillId="2" borderId="7" xfId="0" applyNumberFormat="1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vertical="center"/>
    </xf>
    <xf numFmtId="0" fontId="0" fillId="0" borderId="0" xfId="0" applyAlignment="1"/>
    <xf numFmtId="164" fontId="4" fillId="0" borderId="7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 wrapText="1"/>
    </xf>
    <xf numFmtId="164" fontId="4" fillId="2" borderId="18" xfId="0" applyNumberFormat="1" applyFont="1" applyFill="1" applyBorder="1" applyAlignment="1">
      <alignment vertical="center"/>
    </xf>
    <xf numFmtId="164" fontId="16" fillId="2" borderId="7" xfId="0" applyNumberFormat="1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vertical="center" wrapText="1"/>
    </xf>
    <xf numFmtId="164" fontId="16" fillId="2" borderId="18" xfId="0" applyNumberFormat="1" applyFont="1" applyFill="1" applyBorder="1" applyAlignment="1">
      <alignment vertical="center"/>
    </xf>
    <xf numFmtId="164" fontId="16" fillId="0" borderId="7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 wrapText="1"/>
    </xf>
    <xf numFmtId="164" fontId="16" fillId="0" borderId="18" xfId="0" applyNumberFormat="1" applyFont="1" applyFill="1" applyBorder="1" applyAlignment="1">
      <alignment vertical="center"/>
    </xf>
    <xf numFmtId="164" fontId="9" fillId="3" borderId="21" xfId="0" applyNumberFormat="1" applyFont="1" applyFill="1" applyBorder="1" applyAlignment="1">
      <alignment vertical="center"/>
    </xf>
    <xf numFmtId="164" fontId="9" fillId="3" borderId="20" xfId="0" applyNumberFormat="1" applyFont="1" applyFill="1" applyBorder="1" applyAlignment="1">
      <alignment vertical="center"/>
    </xf>
    <xf numFmtId="164" fontId="9" fillId="3" borderId="22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 wrapText="1"/>
    </xf>
    <xf numFmtId="164" fontId="4" fillId="5" borderId="18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 wrapText="1"/>
    </xf>
    <xf numFmtId="164" fontId="4" fillId="0" borderId="24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 wrapText="1"/>
    </xf>
    <xf numFmtId="164" fontId="4" fillId="0" borderId="25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vertical="center"/>
    </xf>
    <xf numFmtId="164" fontId="4" fillId="0" borderId="9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12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2" borderId="9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 wrapText="1"/>
    </xf>
    <xf numFmtId="164" fontId="4" fillId="2" borderId="29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30" xfId="0" applyNumberFormat="1" applyFont="1" applyFill="1" applyBorder="1" applyAlignment="1">
      <alignment vertical="center"/>
    </xf>
    <xf numFmtId="164" fontId="4" fillId="2" borderId="31" xfId="0" applyNumberFormat="1" applyFont="1" applyFill="1" applyBorder="1" applyAlignment="1">
      <alignment vertical="center"/>
    </xf>
    <xf numFmtId="164" fontId="9" fillId="3" borderId="8" xfId="0" applyNumberFormat="1" applyFont="1" applyFill="1" applyBorder="1" applyAlignment="1">
      <alignment vertical="center"/>
    </xf>
    <xf numFmtId="164" fontId="9" fillId="3" borderId="12" xfId="0" applyNumberFormat="1" applyFont="1" applyFill="1" applyBorder="1" applyAlignment="1">
      <alignment vertical="center"/>
    </xf>
    <xf numFmtId="164" fontId="11" fillId="2" borderId="8" xfId="0" applyNumberFormat="1" applyFont="1" applyFill="1" applyBorder="1" applyAlignment="1">
      <alignment vertical="center"/>
    </xf>
    <xf numFmtId="164" fontId="11" fillId="2" borderId="12" xfId="0" applyNumberFormat="1" applyFont="1" applyFill="1" applyBorder="1" applyAlignment="1">
      <alignment vertical="center"/>
    </xf>
    <xf numFmtId="164" fontId="16" fillId="2" borderId="8" xfId="0" applyNumberFormat="1" applyFont="1" applyFill="1" applyBorder="1" applyAlignment="1">
      <alignment vertical="center" wrapText="1"/>
    </xf>
    <xf numFmtId="164" fontId="17" fillId="2" borderId="7" xfId="0" applyNumberFormat="1" applyFont="1" applyFill="1" applyBorder="1" applyAlignment="1">
      <alignment vertical="center"/>
    </xf>
    <xf numFmtId="164" fontId="16" fillId="2" borderId="12" xfId="0" applyNumberFormat="1" applyFont="1" applyFill="1" applyBorder="1" applyAlignment="1">
      <alignment vertical="center" wrapText="1"/>
    </xf>
    <xf numFmtId="164" fontId="16" fillId="2" borderId="12" xfId="0" applyNumberFormat="1" applyFont="1" applyFill="1" applyBorder="1" applyAlignment="1">
      <alignment vertical="center"/>
    </xf>
    <xf numFmtId="164" fontId="16" fillId="0" borderId="8" xfId="0" applyNumberFormat="1" applyFont="1" applyFill="1" applyBorder="1" applyAlignment="1">
      <alignment vertical="center" wrapText="1"/>
    </xf>
    <xf numFmtId="164" fontId="17" fillId="0" borderId="7" xfId="0" applyNumberFormat="1" applyFont="1" applyFill="1" applyBorder="1" applyAlignment="1">
      <alignment vertical="center"/>
    </xf>
    <xf numFmtId="164" fontId="16" fillId="0" borderId="12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>
      <alignment vertical="center"/>
    </xf>
    <xf numFmtId="164" fontId="16" fillId="5" borderId="7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 wrapText="1"/>
    </xf>
    <xf numFmtId="164" fontId="16" fillId="5" borderId="8" xfId="0" applyNumberFormat="1" applyFont="1" applyFill="1" applyBorder="1" applyAlignment="1">
      <alignment vertical="center" wrapText="1"/>
    </xf>
    <xf numFmtId="164" fontId="16" fillId="5" borderId="12" xfId="0" applyNumberFormat="1" applyFont="1" applyFill="1" applyBorder="1" applyAlignment="1">
      <alignment vertical="center" wrapText="1"/>
    </xf>
    <xf numFmtId="164" fontId="16" fillId="0" borderId="24" xfId="0" applyNumberFormat="1" applyFont="1" applyFill="1" applyBorder="1" applyAlignment="1">
      <alignment vertical="center"/>
    </xf>
    <xf numFmtId="164" fontId="17" fillId="0" borderId="23" xfId="0" applyNumberFormat="1" applyFont="1" applyFill="1" applyBorder="1" applyAlignment="1">
      <alignment vertical="center"/>
    </xf>
    <xf numFmtId="164" fontId="16" fillId="0" borderId="23" xfId="0" applyNumberFormat="1" applyFont="1" applyFill="1" applyBorder="1" applyAlignment="1">
      <alignment vertical="center" wrapText="1"/>
    </xf>
    <xf numFmtId="164" fontId="16" fillId="0" borderId="23" xfId="0" applyNumberFormat="1" applyFont="1" applyFill="1" applyBorder="1" applyAlignment="1">
      <alignment vertical="center"/>
    </xf>
    <xf numFmtId="164" fontId="16" fillId="0" borderId="26" xfId="0" applyNumberFormat="1" applyFont="1" applyFill="1" applyBorder="1" applyAlignment="1">
      <alignment vertical="center" wrapText="1"/>
    </xf>
    <xf numFmtId="164" fontId="17" fillId="0" borderId="24" xfId="0" applyNumberFormat="1" applyFont="1" applyFill="1" applyBorder="1" applyAlignment="1">
      <alignment vertical="center"/>
    </xf>
    <xf numFmtId="164" fontId="16" fillId="0" borderId="27" xfId="0" applyNumberFormat="1" applyFont="1" applyFill="1" applyBorder="1" applyAlignment="1">
      <alignment vertical="center" wrapText="1"/>
    </xf>
    <xf numFmtId="164" fontId="16" fillId="0" borderId="27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/>
    </xf>
    <xf numFmtId="164" fontId="4" fillId="0" borderId="7" xfId="0" applyNumberFormat="1" applyFont="1" applyBorder="1" applyAlignment="1">
      <alignment vertical="center" wrapText="1"/>
    </xf>
    <xf numFmtId="164" fontId="9" fillId="3" borderId="7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vertical="center"/>
    </xf>
    <xf numFmtId="164" fontId="9" fillId="3" borderId="13" xfId="0" applyNumberFormat="1" applyFont="1" applyFill="1" applyBorder="1" applyAlignment="1">
      <alignment vertical="center"/>
    </xf>
    <xf numFmtId="164" fontId="11" fillId="0" borderId="4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vertical="center" wrapText="1"/>
    </xf>
    <xf numFmtId="164" fontId="11" fillId="0" borderId="13" xfId="0" applyNumberFormat="1" applyFont="1" applyBorder="1" applyAlignment="1">
      <alignment vertical="center" wrapText="1"/>
    </xf>
    <xf numFmtId="164" fontId="11" fillId="0" borderId="7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 wrapText="1"/>
    </xf>
    <xf numFmtId="164" fontId="11" fillId="0" borderId="12" xfId="0" applyNumberFormat="1" applyFont="1" applyFill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4" fillId="2" borderId="13" xfId="0" applyNumberFormat="1" applyFont="1" applyFill="1" applyBorder="1" applyAlignment="1">
      <alignment vertical="center"/>
    </xf>
    <xf numFmtId="164" fontId="11" fillId="0" borderId="14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164" fontId="11" fillId="0" borderId="9" xfId="0" applyNumberFormat="1" applyFont="1" applyBorder="1" applyAlignment="1">
      <alignment vertical="center" wrapText="1"/>
    </xf>
  </cellXfs>
  <cellStyles count="1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6"/>
  <sheetViews>
    <sheetView showZeros="0" zoomScale="96" zoomScaleNormal="96" workbookViewId="0">
      <pane xSplit="3" ySplit="4" topLeftCell="AE5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baseColWidth="10" defaultRowHeight="15" x14ac:dyDescent="0.25"/>
  <cols>
    <col min="1" max="1" width="4.5703125" style="6" customWidth="1"/>
    <col min="2" max="2" width="5.5703125" style="5" customWidth="1"/>
    <col min="3" max="3" width="39.140625" style="2" customWidth="1"/>
    <col min="14" max="14" width="12.85546875" customWidth="1"/>
  </cols>
  <sheetData>
    <row r="1" spans="1:41" s="6" customFormat="1" x14ac:dyDescent="0.25">
      <c r="A1" s="27"/>
      <c r="B1" s="95" t="s">
        <v>119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x14ac:dyDescent="0.25">
      <c r="A2" s="9"/>
      <c r="B2" s="28"/>
      <c r="C2" s="29"/>
      <c r="D2" s="96" t="s">
        <v>126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92" t="s">
        <v>127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4"/>
      <c r="AO2" s="42"/>
    </row>
    <row r="3" spans="1:41" s="3" customFormat="1" x14ac:dyDescent="0.25">
      <c r="A3" s="9"/>
      <c r="B3" s="10"/>
      <c r="C3" s="30"/>
      <c r="D3" s="11" t="s">
        <v>28</v>
      </c>
      <c r="E3" s="12" t="s">
        <v>29</v>
      </c>
      <c r="F3" s="12" t="s">
        <v>30</v>
      </c>
      <c r="G3" s="12" t="s">
        <v>31</v>
      </c>
      <c r="H3" s="12" t="s">
        <v>32</v>
      </c>
      <c r="I3" s="12" t="s">
        <v>33</v>
      </c>
      <c r="J3" s="12" t="s">
        <v>34</v>
      </c>
      <c r="K3" s="12" t="s">
        <v>35</v>
      </c>
      <c r="L3" s="12" t="s">
        <v>36</v>
      </c>
      <c r="M3" s="12" t="s">
        <v>37</v>
      </c>
      <c r="N3" s="12" t="s">
        <v>38</v>
      </c>
      <c r="O3" s="12" t="s">
        <v>39</v>
      </c>
      <c r="P3" s="12" t="s">
        <v>40</v>
      </c>
      <c r="Q3" s="12" t="s">
        <v>41</v>
      </c>
      <c r="R3" s="12" t="s">
        <v>42</v>
      </c>
      <c r="S3" s="12" t="s">
        <v>43</v>
      </c>
      <c r="T3" s="12" t="s">
        <v>44</v>
      </c>
      <c r="U3" s="13" t="s">
        <v>45</v>
      </c>
      <c r="V3" s="14" t="s">
        <v>46</v>
      </c>
      <c r="W3" s="11" t="s">
        <v>47</v>
      </c>
      <c r="X3" s="12" t="s">
        <v>48</v>
      </c>
      <c r="Y3" s="12" t="s">
        <v>49</v>
      </c>
      <c r="Z3" s="12" t="s">
        <v>50</v>
      </c>
      <c r="AA3" s="12" t="s">
        <v>51</v>
      </c>
      <c r="AB3" s="12" t="s">
        <v>52</v>
      </c>
      <c r="AC3" s="12" t="s">
        <v>53</v>
      </c>
      <c r="AD3" s="12" t="s">
        <v>54</v>
      </c>
      <c r="AE3" s="12" t="s">
        <v>55</v>
      </c>
      <c r="AF3" s="12" t="s">
        <v>56</v>
      </c>
      <c r="AG3" s="12" t="s">
        <v>57</v>
      </c>
      <c r="AH3" s="12" t="s">
        <v>58</v>
      </c>
      <c r="AI3" s="12" t="s">
        <v>59</v>
      </c>
      <c r="AJ3" s="12" t="s">
        <v>60</v>
      </c>
      <c r="AK3" s="12" t="s">
        <v>61</v>
      </c>
      <c r="AL3" s="12" t="s">
        <v>62</v>
      </c>
      <c r="AM3" s="12" t="s">
        <v>134</v>
      </c>
      <c r="AN3" s="15" t="s">
        <v>63</v>
      </c>
      <c r="AO3" s="15" t="s">
        <v>64</v>
      </c>
    </row>
    <row r="4" spans="1:41" s="1" customFormat="1" ht="47.25" customHeight="1" x14ac:dyDescent="0.25">
      <c r="A4" s="16"/>
      <c r="B4" s="17"/>
      <c r="C4" s="18"/>
      <c r="D4" s="31" t="s">
        <v>14</v>
      </c>
      <c r="E4" s="32" t="s">
        <v>15</v>
      </c>
      <c r="F4" s="32" t="s">
        <v>16</v>
      </c>
      <c r="G4" s="32" t="s">
        <v>0</v>
      </c>
      <c r="H4" s="32" t="s">
        <v>1</v>
      </c>
      <c r="I4" s="33" t="s">
        <v>2</v>
      </c>
      <c r="J4" s="33" t="s">
        <v>3</v>
      </c>
      <c r="K4" s="32" t="s">
        <v>4</v>
      </c>
      <c r="L4" s="32" t="s">
        <v>5</v>
      </c>
      <c r="M4" s="32" t="s">
        <v>6</v>
      </c>
      <c r="N4" s="32" t="s">
        <v>129</v>
      </c>
      <c r="O4" s="33" t="s">
        <v>7</v>
      </c>
      <c r="P4" s="33" t="s">
        <v>8</v>
      </c>
      <c r="Q4" s="32" t="s">
        <v>9</v>
      </c>
      <c r="R4" s="32" t="s">
        <v>10</v>
      </c>
      <c r="S4" s="32" t="s">
        <v>11</v>
      </c>
      <c r="T4" s="32" t="s">
        <v>136</v>
      </c>
      <c r="U4" s="34" t="s">
        <v>12</v>
      </c>
      <c r="V4" s="35" t="s">
        <v>13</v>
      </c>
      <c r="W4" s="36" t="s">
        <v>17</v>
      </c>
      <c r="X4" s="32" t="s">
        <v>18</v>
      </c>
      <c r="Y4" s="32" t="s">
        <v>19</v>
      </c>
      <c r="Z4" s="32" t="s">
        <v>130</v>
      </c>
      <c r="AA4" s="33" t="s">
        <v>20</v>
      </c>
      <c r="AB4" s="33" t="s">
        <v>21</v>
      </c>
      <c r="AC4" s="32" t="s">
        <v>22</v>
      </c>
      <c r="AD4" s="32" t="s">
        <v>137</v>
      </c>
      <c r="AE4" s="32" t="s">
        <v>132</v>
      </c>
      <c r="AF4" s="32" t="s">
        <v>133</v>
      </c>
      <c r="AG4" s="32" t="s">
        <v>131</v>
      </c>
      <c r="AH4" s="33" t="s">
        <v>23</v>
      </c>
      <c r="AI4" s="33" t="s">
        <v>66</v>
      </c>
      <c r="AJ4" s="32" t="s">
        <v>65</v>
      </c>
      <c r="AK4" s="32" t="s">
        <v>128</v>
      </c>
      <c r="AL4" s="32" t="s">
        <v>24</v>
      </c>
      <c r="AM4" s="32" t="s">
        <v>25</v>
      </c>
      <c r="AN4" s="37" t="s">
        <v>26</v>
      </c>
      <c r="AO4" s="37" t="s">
        <v>27</v>
      </c>
    </row>
    <row r="5" spans="1:41" ht="15" customHeight="1" x14ac:dyDescent="0.25">
      <c r="A5" s="90" t="s">
        <v>124</v>
      </c>
      <c r="B5" s="98" t="s">
        <v>120</v>
      </c>
      <c r="C5" s="38" t="s">
        <v>67</v>
      </c>
      <c r="D5" s="216">
        <f>+'Balance completo energía neta'!D5</f>
        <v>5752</v>
      </c>
      <c r="E5" s="217">
        <f>+'Balance completo energía neta'!E5</f>
        <v>0</v>
      </c>
      <c r="F5" s="217">
        <f>+'Balance completo energía neta'!F5</f>
        <v>0</v>
      </c>
      <c r="G5" s="218">
        <f>+'Balance completo energía neta'!G5</f>
        <v>80897</v>
      </c>
      <c r="H5" s="218">
        <f>+'Balance completo energía neta'!H5</f>
        <v>8242</v>
      </c>
      <c r="I5" s="218">
        <f>+'Balance completo energía neta'!I5</f>
        <v>20405</v>
      </c>
      <c r="J5" s="218">
        <f>+'Balance completo energía neta'!J5</f>
        <v>132930</v>
      </c>
      <c r="K5" s="218">
        <f>+'Balance completo energía neta'!K5</f>
        <v>936353</v>
      </c>
      <c r="L5" s="218">
        <f>+'Balance completo energía neta'!L5</f>
        <v>100389</v>
      </c>
      <c r="M5" s="217">
        <f>+'Balance completo energía neta'!M5</f>
        <v>1019</v>
      </c>
      <c r="N5" s="217">
        <f>+'Balance completo energía neta'!N5</f>
        <v>0</v>
      </c>
      <c r="O5" s="218">
        <f>+'Balance completo energía neta'!O5</f>
        <v>1398.9708969704479</v>
      </c>
      <c r="P5" s="218">
        <f>+'Balance completo energía neta'!P5</f>
        <v>43</v>
      </c>
      <c r="Q5" s="218">
        <f>+'Balance completo energía neta'!Q5</f>
        <v>0</v>
      </c>
      <c r="R5" s="218">
        <f>+'Balance completo energía neta'!R5</f>
        <v>1522</v>
      </c>
      <c r="S5" s="218">
        <f>+'Balance completo energía neta'!S5</f>
        <v>0</v>
      </c>
      <c r="T5" s="218">
        <f>+'Balance completo energía neta'!T5</f>
        <v>0</v>
      </c>
      <c r="U5" s="219">
        <f>+'Balance completo energía neta'!U5</f>
        <v>0</v>
      </c>
      <c r="V5" s="220">
        <f>SUM(D5:U5)</f>
        <v>1288950.9708969705</v>
      </c>
      <c r="W5" s="216">
        <f>+'Balance completo energía neta'!W5</f>
        <v>0</v>
      </c>
      <c r="X5" s="217">
        <f>+'Balance completo energía neta'!X5</f>
        <v>0</v>
      </c>
      <c r="Y5" s="218">
        <f>+'Balance completo energía neta'!Y5</f>
        <v>0</v>
      </c>
      <c r="Z5" s="218">
        <f>+'Balance completo energía neta'!Z5</f>
        <v>0</v>
      </c>
      <c r="AA5" s="221">
        <f>+'Balance completo energía neta'!AA5</f>
        <v>0</v>
      </c>
      <c r="AB5" s="218">
        <f>+'Balance completo energía neta'!AB5</f>
        <v>0</v>
      </c>
      <c r="AC5" s="218">
        <f>+'Balance completo energía neta'!AC5</f>
        <v>0</v>
      </c>
      <c r="AD5" s="218">
        <f>+'Balance completo energía neta'!AD5</f>
        <v>0</v>
      </c>
      <c r="AE5" s="218">
        <f>+'Balance completo energía neta'!AE5</f>
        <v>0</v>
      </c>
      <c r="AF5" s="217">
        <f>+'Balance completo energía neta'!AF5</f>
        <v>0</v>
      </c>
      <c r="AG5" s="217">
        <f>+'Balance completo energía neta'!AG5</f>
        <v>0</v>
      </c>
      <c r="AH5" s="221">
        <f>+'Balance completo energía neta'!AH5</f>
        <v>0</v>
      </c>
      <c r="AI5" s="218">
        <f>+'Balance completo energía neta'!AI5</f>
        <v>0</v>
      </c>
      <c r="AJ5" s="218">
        <f>+'Balance completo energía neta'!AJ5</f>
        <v>0</v>
      </c>
      <c r="AK5" s="218">
        <f>+'Balance completo energía neta'!AK5</f>
        <v>0</v>
      </c>
      <c r="AL5" s="218">
        <f>+'Balance completo energía neta'!AL5</f>
        <v>0</v>
      </c>
      <c r="AM5" s="218">
        <f>+'Balance completo energía neta'!AM5</f>
        <v>0</v>
      </c>
      <c r="AN5" s="222">
        <f t="shared" ref="AN5:AN11" si="0">SUM(W5:AM5)</f>
        <v>0</v>
      </c>
      <c r="AO5" s="223">
        <f>+AN5+V5</f>
        <v>1288950.9708969705</v>
      </c>
    </row>
    <row r="6" spans="1:41" x14ac:dyDescent="0.25">
      <c r="A6" s="90"/>
      <c r="B6" s="99"/>
      <c r="C6" s="20" t="s">
        <v>68</v>
      </c>
      <c r="D6" s="159">
        <f>+'Balance completo energía neta'!D6</f>
        <v>30401</v>
      </c>
      <c r="E6" s="160">
        <f>+'Balance completo energía neta'!E6</f>
        <v>0</v>
      </c>
      <c r="F6" s="160">
        <f>+'Balance completo energía neta'!F6</f>
        <v>0</v>
      </c>
      <c r="G6" s="126">
        <f>+'Balance completo energía neta'!G6</f>
        <v>0</v>
      </c>
      <c r="H6" s="126">
        <f>+'Balance completo energía neta'!H6</f>
        <v>0</v>
      </c>
      <c r="I6" s="128">
        <f>+'Balance completo energía neta'!I6</f>
        <v>0</v>
      </c>
      <c r="J6" s="127">
        <f>+'Balance completo energía neta'!J6</f>
        <v>179463</v>
      </c>
      <c r="K6" s="126">
        <f>+'Balance completo energía neta'!K6</f>
        <v>0</v>
      </c>
      <c r="L6" s="126">
        <f>+'Balance completo energía neta'!L6</f>
        <v>0</v>
      </c>
      <c r="M6" s="161">
        <f>+'Balance completo energía neta'!M6</f>
        <v>0</v>
      </c>
      <c r="N6" s="161">
        <f>+'Balance completo energía neta'!N6</f>
        <v>0</v>
      </c>
      <c r="O6" s="127">
        <f>+'Balance completo energía neta'!O6</f>
        <v>2407</v>
      </c>
      <c r="P6" s="127">
        <f>+'Balance completo energía neta'!P6</f>
        <v>9577</v>
      </c>
      <c r="Q6" s="126">
        <f>+'Balance completo energía neta'!Q6</f>
        <v>0</v>
      </c>
      <c r="R6" s="126">
        <f>+'Balance completo energía neta'!R6</f>
        <v>0</v>
      </c>
      <c r="S6" s="126">
        <f>+'Balance completo energía neta'!S6</f>
        <v>0</v>
      </c>
      <c r="T6" s="126">
        <f>+'Balance completo energía neta'!T6</f>
        <v>0</v>
      </c>
      <c r="U6" s="162">
        <f>+'Balance completo energía neta'!U6</f>
        <v>0</v>
      </c>
      <c r="V6" s="125">
        <f t="shared" ref="V6:V12" si="1">SUM(D6:U6)</f>
        <v>221848</v>
      </c>
      <c r="W6" s="224">
        <f>+'Balance completo energía neta'!W6</f>
        <v>991</v>
      </c>
      <c r="X6" s="161">
        <f>+'Balance completo energía neta'!X6</f>
        <v>0</v>
      </c>
      <c r="Y6" s="126">
        <f>+'Balance completo energía neta'!Y6</f>
        <v>37</v>
      </c>
      <c r="Z6" s="126">
        <f>+'Balance completo energía neta'!Z6</f>
        <v>0</v>
      </c>
      <c r="AA6" s="127">
        <f>+'Balance completo energía neta'!AA6</f>
        <v>0</v>
      </c>
      <c r="AB6" s="127">
        <f>+'Balance completo energía neta'!AB6</f>
        <v>17639</v>
      </c>
      <c r="AC6" s="126">
        <f>+'Balance completo energía neta'!AC6</f>
        <v>5881</v>
      </c>
      <c r="AD6" s="126">
        <f>+'Balance completo energía neta'!AD6</f>
        <v>100501</v>
      </c>
      <c r="AE6" s="126">
        <f>+'Balance completo energía neta'!AE6</f>
        <v>0</v>
      </c>
      <c r="AF6" s="161">
        <f>+'Balance completo energía neta'!AF6</f>
        <v>0</v>
      </c>
      <c r="AG6" s="161">
        <f>+'Balance completo energía neta'!AG6</f>
        <v>0</v>
      </c>
      <c r="AH6" s="128">
        <f>+'Balance completo energía neta'!AH6</f>
        <v>6883</v>
      </c>
      <c r="AI6" s="127">
        <f>+'Balance completo energía neta'!AI6</f>
        <v>0</v>
      </c>
      <c r="AJ6" s="126">
        <f>+'Balance completo energía neta'!AJ6</f>
        <v>0</v>
      </c>
      <c r="AK6" s="126">
        <f>+'Balance completo energía neta'!AK6</f>
        <v>0</v>
      </c>
      <c r="AL6" s="126">
        <f>+'Balance completo energía neta'!AL6</f>
        <v>0</v>
      </c>
      <c r="AM6" s="126">
        <f>+'Balance completo energía neta'!AM6</f>
        <v>0</v>
      </c>
      <c r="AN6" s="164">
        <f t="shared" si="0"/>
        <v>131932</v>
      </c>
      <c r="AO6" s="165">
        <f t="shared" ref="AO6:AO11" si="2">+AN6+V6</f>
        <v>353780</v>
      </c>
    </row>
    <row r="7" spans="1:41" x14ac:dyDescent="0.25">
      <c r="A7" s="90"/>
      <c r="B7" s="99"/>
      <c r="C7" s="19" t="s">
        <v>69</v>
      </c>
      <c r="D7" s="225">
        <f>+'Balance completo energía neta'!D7</f>
        <v>3429</v>
      </c>
      <c r="E7" s="178">
        <f>+'Balance completo energía neta'!E7</f>
        <v>0</v>
      </c>
      <c r="F7" s="178">
        <f>+'Balance completo energía neta'!F7</f>
        <v>0</v>
      </c>
      <c r="G7" s="122">
        <f>+'Balance completo energía neta'!G7</f>
        <v>0</v>
      </c>
      <c r="H7" s="122">
        <f>+'Balance completo energía neta'!H7</f>
        <v>0</v>
      </c>
      <c r="I7" s="123">
        <f>+'Balance completo energía neta'!I7</f>
        <v>0</v>
      </c>
      <c r="J7" s="122">
        <f>+'Balance completo energía neta'!J7</f>
        <v>-3599</v>
      </c>
      <c r="K7" s="122">
        <f>+'Balance completo energía neta'!K7</f>
        <v>0</v>
      </c>
      <c r="L7" s="122">
        <f>+'Balance completo energía neta'!L7</f>
        <v>0</v>
      </c>
      <c r="M7" s="178">
        <f>+'Balance completo energía neta'!M7</f>
        <v>0</v>
      </c>
      <c r="N7" s="178">
        <f>+'Balance completo energía neta'!N7</f>
        <v>0</v>
      </c>
      <c r="O7" s="122">
        <f>+'Balance completo energía neta'!O7</f>
        <v>-3142</v>
      </c>
      <c r="P7" s="122">
        <f>+'Balance completo energía neta'!P7</f>
        <v>-2319</v>
      </c>
      <c r="Q7" s="122">
        <f>+'Balance completo energía neta'!Q7</f>
        <v>0</v>
      </c>
      <c r="R7" s="122">
        <f>+'Balance completo energía neta'!R7</f>
        <v>0</v>
      </c>
      <c r="S7" s="122">
        <f>+'Balance completo energía neta'!S7</f>
        <v>0</v>
      </c>
      <c r="T7" s="122">
        <f>+'Balance completo energía neta'!T7</f>
        <v>0</v>
      </c>
      <c r="U7" s="177">
        <f>+'Balance completo energía neta'!U7</f>
        <v>0</v>
      </c>
      <c r="V7" s="121">
        <f t="shared" si="1"/>
        <v>-5631</v>
      </c>
      <c r="W7" s="225">
        <f>+'Balance completo energía neta'!W7</f>
        <v>1017</v>
      </c>
      <c r="X7" s="178">
        <f>+'Balance completo energía neta'!X7</f>
        <v>0</v>
      </c>
      <c r="Y7" s="122">
        <f>+'Balance completo energía neta'!Y7</f>
        <v>0</v>
      </c>
      <c r="Z7" s="122">
        <f>+'Balance completo energía neta'!Z7</f>
        <v>-789</v>
      </c>
      <c r="AA7" s="122">
        <f>+'Balance completo energía neta'!AA7</f>
        <v>33412</v>
      </c>
      <c r="AB7" s="122">
        <f>+'Balance completo energía neta'!AB7</f>
        <v>-33902</v>
      </c>
      <c r="AC7" s="122">
        <f>+'Balance completo energía neta'!AC7</f>
        <v>21597</v>
      </c>
      <c r="AD7" s="122">
        <f>+'Balance completo energía neta'!AD7</f>
        <v>-78678</v>
      </c>
      <c r="AE7" s="122">
        <f>+'Balance completo energía neta'!AE7</f>
        <v>62749</v>
      </c>
      <c r="AF7" s="178">
        <f>+'Balance completo energía neta'!AF7</f>
        <v>12041</v>
      </c>
      <c r="AG7" s="178">
        <f>+'Balance completo energía neta'!AG7</f>
        <v>0</v>
      </c>
      <c r="AH7" s="123">
        <f>+'Balance completo energía neta'!AH7</f>
        <v>-3996</v>
      </c>
      <c r="AI7" s="122">
        <f>+'Balance completo energía neta'!AI7</f>
        <v>0</v>
      </c>
      <c r="AJ7" s="122">
        <f>+'Balance completo energía neta'!AJ7</f>
        <v>0</v>
      </c>
      <c r="AK7" s="122">
        <f>+'Balance completo energía neta'!AK7</f>
        <v>0</v>
      </c>
      <c r="AL7" s="122">
        <f>+'Balance completo energía neta'!AL7</f>
        <v>0</v>
      </c>
      <c r="AM7" s="122">
        <f>+'Balance completo energía neta'!AM7</f>
        <v>0</v>
      </c>
      <c r="AN7" s="179">
        <f t="shared" si="0"/>
        <v>13451</v>
      </c>
      <c r="AO7" s="180">
        <f t="shared" si="2"/>
        <v>7820</v>
      </c>
    </row>
    <row r="8" spans="1:41" s="7" customFormat="1" x14ac:dyDescent="0.25">
      <c r="A8" s="90"/>
      <c r="B8" s="99"/>
      <c r="C8" s="23" t="s">
        <v>70</v>
      </c>
      <c r="D8" s="226">
        <f>SUM(D5:F7)</f>
        <v>39582</v>
      </c>
      <c r="E8" s="227"/>
      <c r="F8" s="227"/>
      <c r="G8" s="112">
        <f>SUM(G5:G7)</f>
        <v>80897</v>
      </c>
      <c r="H8" s="112">
        <f t="shared" ref="H8:AN8" si="3">SUM(H5:H7)</f>
        <v>8242</v>
      </c>
      <c r="I8" s="112">
        <f t="shared" si="3"/>
        <v>20405</v>
      </c>
      <c r="J8" s="112">
        <f t="shared" si="3"/>
        <v>308794</v>
      </c>
      <c r="K8" s="112">
        <f t="shared" si="3"/>
        <v>936353</v>
      </c>
      <c r="L8" s="112">
        <f t="shared" si="3"/>
        <v>100389</v>
      </c>
      <c r="M8" s="227">
        <f t="shared" si="3"/>
        <v>1019</v>
      </c>
      <c r="N8" s="227">
        <f t="shared" si="3"/>
        <v>0</v>
      </c>
      <c r="O8" s="112">
        <f t="shared" si="3"/>
        <v>663.97089697044794</v>
      </c>
      <c r="P8" s="112">
        <f t="shared" si="3"/>
        <v>7301</v>
      </c>
      <c r="Q8" s="112">
        <f t="shared" si="3"/>
        <v>0</v>
      </c>
      <c r="R8" s="112">
        <f t="shared" si="3"/>
        <v>1522</v>
      </c>
      <c r="S8" s="112">
        <f t="shared" si="3"/>
        <v>0</v>
      </c>
      <c r="T8" s="112">
        <f t="shared" si="3"/>
        <v>0</v>
      </c>
      <c r="U8" s="192">
        <f t="shared" si="3"/>
        <v>0</v>
      </c>
      <c r="V8" s="111">
        <f t="shared" si="1"/>
        <v>1505167.9708969705</v>
      </c>
      <c r="W8" s="226">
        <f t="shared" si="3"/>
        <v>2008</v>
      </c>
      <c r="X8" s="227"/>
      <c r="Y8" s="112">
        <f t="shared" si="3"/>
        <v>37</v>
      </c>
      <c r="Z8" s="112">
        <f t="shared" si="3"/>
        <v>-789</v>
      </c>
      <c r="AA8" s="112">
        <f t="shared" si="3"/>
        <v>33412</v>
      </c>
      <c r="AB8" s="112">
        <f t="shared" si="3"/>
        <v>-16263</v>
      </c>
      <c r="AC8" s="112">
        <f t="shared" si="3"/>
        <v>27478</v>
      </c>
      <c r="AD8" s="112">
        <f t="shared" si="3"/>
        <v>21823</v>
      </c>
      <c r="AE8" s="112">
        <f t="shared" si="3"/>
        <v>62749</v>
      </c>
      <c r="AF8" s="227">
        <f t="shared" si="3"/>
        <v>12041</v>
      </c>
      <c r="AG8" s="227"/>
      <c r="AH8" s="112">
        <f t="shared" si="3"/>
        <v>2887</v>
      </c>
      <c r="AI8" s="112">
        <f t="shared" si="3"/>
        <v>0</v>
      </c>
      <c r="AJ8" s="112">
        <f t="shared" si="3"/>
        <v>0</v>
      </c>
      <c r="AK8" s="112">
        <f t="shared" si="3"/>
        <v>0</v>
      </c>
      <c r="AL8" s="112">
        <f t="shared" si="3"/>
        <v>0</v>
      </c>
      <c r="AM8" s="112">
        <f t="shared" si="3"/>
        <v>0</v>
      </c>
      <c r="AN8" s="193">
        <f t="shared" si="3"/>
        <v>145383</v>
      </c>
      <c r="AO8" s="193">
        <f>SUM(AO5:AO7)</f>
        <v>1650550.9708969705</v>
      </c>
    </row>
    <row r="9" spans="1:41" s="8" customFormat="1" x14ac:dyDescent="0.25">
      <c r="A9" s="90"/>
      <c r="B9" s="99"/>
      <c r="C9" s="19" t="s">
        <v>71</v>
      </c>
      <c r="D9" s="225">
        <f>+'Balance completo energía neta'!D9</f>
        <v>-3740</v>
      </c>
      <c r="E9" s="178">
        <f>+'Balance completo energía neta'!E9</f>
        <v>0</v>
      </c>
      <c r="F9" s="178">
        <f>+'Balance completo energía neta'!F9</f>
        <v>0</v>
      </c>
      <c r="G9" s="122">
        <f>+'Balance completo energía neta'!G9</f>
        <v>0</v>
      </c>
      <c r="H9" s="122">
        <f>+'Balance completo energía neta'!H9</f>
        <v>0</v>
      </c>
      <c r="I9" s="123">
        <f>+'Balance completo energía neta'!I9</f>
        <v>0</v>
      </c>
      <c r="J9" s="122">
        <f>+'Balance completo energía neta'!J9</f>
        <v>-31018</v>
      </c>
      <c r="K9" s="122">
        <f>+'Balance completo energía neta'!K9</f>
        <v>0</v>
      </c>
      <c r="L9" s="122">
        <f>+'Balance completo energía neta'!L9</f>
        <v>0</v>
      </c>
      <c r="M9" s="178">
        <f>+'Balance completo energía neta'!M9</f>
        <v>0</v>
      </c>
      <c r="N9" s="178">
        <f>+'Balance completo energía neta'!N9</f>
        <v>0</v>
      </c>
      <c r="O9" s="123">
        <f>+'Balance completo energía neta'!O9</f>
        <v>0</v>
      </c>
      <c r="P9" s="122">
        <f>+'Balance completo energía neta'!P9</f>
        <v>0</v>
      </c>
      <c r="Q9" s="122">
        <f>+'Balance completo energía neta'!Q9</f>
        <v>0</v>
      </c>
      <c r="R9" s="122">
        <f>+'Balance completo energía neta'!R9</f>
        <v>0</v>
      </c>
      <c r="S9" s="122">
        <f>+'Balance completo energía neta'!S9</f>
        <v>0</v>
      </c>
      <c r="T9" s="122">
        <f>+'Balance completo energía neta'!T9</f>
        <v>0</v>
      </c>
      <c r="U9" s="177">
        <f>+'Balance completo energía neta'!U9</f>
        <v>0</v>
      </c>
      <c r="V9" s="220">
        <f t="shared" si="1"/>
        <v>-34758</v>
      </c>
      <c r="W9" s="225">
        <f>+'Balance completo energía neta'!W9</f>
        <v>-992</v>
      </c>
      <c r="X9" s="178">
        <f>+'Balance completo energía neta'!X9</f>
        <v>0</v>
      </c>
      <c r="Y9" s="122">
        <f>+'Balance completo energía neta'!Y9</f>
        <v>0</v>
      </c>
      <c r="Z9" s="122">
        <f>+'Balance completo energía neta'!Z9</f>
        <v>-10848</v>
      </c>
      <c r="AA9" s="123">
        <f>+'Balance completo energía neta'!AA9</f>
        <v>0</v>
      </c>
      <c r="AB9" s="122">
        <f>+'Balance completo energía neta'!AB9</f>
        <v>-82176</v>
      </c>
      <c r="AC9" s="122">
        <f>+'Balance completo energía neta'!AC9</f>
        <v>-24960</v>
      </c>
      <c r="AD9" s="122">
        <f>+'Balance completo energía neta'!AD9</f>
        <v>-2248</v>
      </c>
      <c r="AE9" s="122">
        <f>+'Balance completo energía neta'!AE9</f>
        <v>0</v>
      </c>
      <c r="AF9" s="178">
        <f>+'Balance completo energía neta'!AF9</f>
        <v>-49688</v>
      </c>
      <c r="AG9" s="178">
        <f>+'Balance completo energía neta'!AG9</f>
        <v>0</v>
      </c>
      <c r="AH9" s="123">
        <f>+'Balance completo energía neta'!AH9</f>
        <v>-364</v>
      </c>
      <c r="AI9" s="122">
        <f>+'Balance completo energía neta'!AI9</f>
        <v>0</v>
      </c>
      <c r="AJ9" s="122">
        <f>+'Balance completo energía neta'!AJ9</f>
        <v>0</v>
      </c>
      <c r="AK9" s="122">
        <f>+'Balance completo energía neta'!AK9</f>
        <v>-251768</v>
      </c>
      <c r="AL9" s="122">
        <f>+'Balance completo energía neta'!AL9</f>
        <v>0</v>
      </c>
      <c r="AM9" s="122">
        <f>+'Balance completo energía neta'!AM9</f>
        <v>0</v>
      </c>
      <c r="AN9" s="179">
        <f t="shared" si="0"/>
        <v>-423044</v>
      </c>
      <c r="AO9" s="180">
        <f t="shared" si="2"/>
        <v>-457802</v>
      </c>
    </row>
    <row r="10" spans="1:41" s="8" customFormat="1" x14ac:dyDescent="0.25">
      <c r="A10" s="90"/>
      <c r="B10" s="99"/>
      <c r="C10" s="20" t="s">
        <v>72</v>
      </c>
      <c r="D10" s="159">
        <f>+'Balance completo energía neta'!D10</f>
        <v>0</v>
      </c>
      <c r="E10" s="160">
        <f>+'Balance completo energía neta'!E10</f>
        <v>0</v>
      </c>
      <c r="F10" s="160">
        <f>+'Balance completo energía neta'!F10</f>
        <v>0</v>
      </c>
      <c r="G10" s="126">
        <f>+'Balance completo energía neta'!G10</f>
        <v>0</v>
      </c>
      <c r="H10" s="126">
        <f>+'Balance completo energía neta'!H10</f>
        <v>0</v>
      </c>
      <c r="I10" s="128">
        <f>+'Balance completo energía neta'!I10</f>
        <v>0</v>
      </c>
      <c r="J10" s="127">
        <f>+'Balance completo energía neta'!J10</f>
        <v>0</v>
      </c>
      <c r="K10" s="126">
        <f>+'Balance completo energía neta'!K10</f>
        <v>-240566</v>
      </c>
      <c r="L10" s="126">
        <f>+'Balance completo energía neta'!L10</f>
        <v>0</v>
      </c>
      <c r="M10" s="161">
        <f>+'Balance completo energía neta'!M10</f>
        <v>0</v>
      </c>
      <c r="N10" s="161">
        <f>+'Balance completo energía neta'!N10</f>
        <v>0</v>
      </c>
      <c r="O10" s="128">
        <f>+'Balance completo energía neta'!O10</f>
        <v>0</v>
      </c>
      <c r="P10" s="127">
        <f>+'Balance completo energía neta'!P10</f>
        <v>0</v>
      </c>
      <c r="Q10" s="126">
        <f>+'Balance completo energía neta'!Q10</f>
        <v>0</v>
      </c>
      <c r="R10" s="126">
        <f>+'Balance completo energía neta'!R10</f>
        <v>-686</v>
      </c>
      <c r="S10" s="126">
        <f>+'Balance completo energía neta'!S10</f>
        <v>0</v>
      </c>
      <c r="T10" s="126">
        <f>+'Balance completo energía neta'!T10</f>
        <v>0</v>
      </c>
      <c r="U10" s="162">
        <f>+'Balance completo energía neta'!U10</f>
        <v>0</v>
      </c>
      <c r="V10" s="125">
        <f t="shared" si="1"/>
        <v>-241252</v>
      </c>
      <c r="W10" s="224">
        <f>+'Balance completo energía neta'!W10</f>
        <v>0</v>
      </c>
      <c r="X10" s="161">
        <f>+'Balance completo energía neta'!X10</f>
        <v>0</v>
      </c>
      <c r="Y10" s="126">
        <f>+'Balance completo energía neta'!Y10</f>
        <v>0</v>
      </c>
      <c r="Z10" s="126">
        <f>+'Balance completo energía neta'!Z10</f>
        <v>0</v>
      </c>
      <c r="AA10" s="128">
        <f>+'Balance completo energía neta'!AA10</f>
        <v>0</v>
      </c>
      <c r="AB10" s="127">
        <f>+'Balance completo energía neta'!AB10</f>
        <v>0</v>
      </c>
      <c r="AC10" s="126">
        <f>+'Balance completo energía neta'!AC10</f>
        <v>0</v>
      </c>
      <c r="AD10" s="126">
        <f>+'Balance completo energía neta'!AD10</f>
        <v>0</v>
      </c>
      <c r="AE10" s="126">
        <f>+'Balance completo energía neta'!AE10</f>
        <v>0</v>
      </c>
      <c r="AF10" s="161">
        <f>+'Balance completo energía neta'!AF10</f>
        <v>0</v>
      </c>
      <c r="AG10" s="161">
        <f>+'Balance completo energía neta'!AG10</f>
        <v>0</v>
      </c>
      <c r="AH10" s="128">
        <f>+'Balance completo energía neta'!AH10</f>
        <v>0</v>
      </c>
      <c r="AI10" s="127">
        <f>+'Balance completo energía neta'!AI10</f>
        <v>0</v>
      </c>
      <c r="AJ10" s="126">
        <f>+'Balance completo energía neta'!AJ10</f>
        <v>0</v>
      </c>
      <c r="AK10" s="126">
        <f>+'Balance completo energía neta'!AK10</f>
        <v>0</v>
      </c>
      <c r="AL10" s="126">
        <f>+'Balance completo energía neta'!AL10</f>
        <v>0</v>
      </c>
      <c r="AM10" s="126">
        <f>+'Balance completo energía neta'!AM10</f>
        <v>0</v>
      </c>
      <c r="AN10" s="164">
        <f t="shared" si="0"/>
        <v>0</v>
      </c>
      <c r="AO10" s="165">
        <f t="shared" si="2"/>
        <v>-241252</v>
      </c>
    </row>
    <row r="11" spans="1:41" s="8" customFormat="1" x14ac:dyDescent="0.25">
      <c r="A11" s="90"/>
      <c r="B11" s="99"/>
      <c r="C11" s="19" t="s">
        <v>73</v>
      </c>
      <c r="D11" s="225">
        <f>+'Balance completo energía neta'!D11</f>
        <v>0</v>
      </c>
      <c r="E11" s="178">
        <f>+'Balance completo energía neta'!E11</f>
        <v>0</v>
      </c>
      <c r="F11" s="178">
        <f>+'Balance completo energía neta'!F11</f>
        <v>0</v>
      </c>
      <c r="G11" s="122">
        <f>+'Balance completo energía neta'!G11</f>
        <v>0</v>
      </c>
      <c r="H11" s="122">
        <f>+'Balance completo energía neta'!H11</f>
        <v>0</v>
      </c>
      <c r="I11" s="123">
        <f>+'Balance completo energía neta'!I11</f>
        <v>0</v>
      </c>
      <c r="J11" s="122">
        <f>+'Balance completo energía neta'!J11</f>
        <v>0</v>
      </c>
      <c r="K11" s="122">
        <f>+'Balance completo energía neta'!K11</f>
        <v>0</v>
      </c>
      <c r="L11" s="122">
        <f>+'Balance completo energía neta'!L11</f>
        <v>0</v>
      </c>
      <c r="M11" s="178">
        <f>+'Balance completo energía neta'!M11</f>
        <v>0</v>
      </c>
      <c r="N11" s="178">
        <f>+'Balance completo energía neta'!N11</f>
        <v>0</v>
      </c>
      <c r="O11" s="122">
        <f>+'Balance completo energía neta'!O11</f>
        <v>-23</v>
      </c>
      <c r="P11" s="122">
        <f>+'Balance completo energía neta'!P11</f>
        <v>-3</v>
      </c>
      <c r="Q11" s="122">
        <f>+'Balance completo energía neta'!Q11</f>
        <v>0</v>
      </c>
      <c r="R11" s="122">
        <f>+'Balance completo energía neta'!R11</f>
        <v>0</v>
      </c>
      <c r="S11" s="122">
        <f>+'Balance completo energía neta'!S11</f>
        <v>0</v>
      </c>
      <c r="T11" s="122">
        <f>+'Balance completo energía neta'!T11</f>
        <v>0</v>
      </c>
      <c r="U11" s="177">
        <f>+'Balance completo energía neta'!U11</f>
        <v>0</v>
      </c>
      <c r="V11" s="121">
        <f t="shared" si="1"/>
        <v>-26</v>
      </c>
      <c r="W11" s="225">
        <f>+'Balance completo energía neta'!W11</f>
        <v>0</v>
      </c>
      <c r="X11" s="178">
        <f>+'Balance completo energía neta'!X11</f>
        <v>0</v>
      </c>
      <c r="Y11" s="122">
        <f>+'Balance completo energía neta'!Y11</f>
        <v>0</v>
      </c>
      <c r="Z11" s="122">
        <f>+'Balance completo energía neta'!Z11</f>
        <v>-5</v>
      </c>
      <c r="AA11" s="122">
        <f>+'Balance completo energía neta'!AA11</f>
        <v>441</v>
      </c>
      <c r="AB11" s="122">
        <f>+'Balance completo energía neta'!AB11</f>
        <v>-32465</v>
      </c>
      <c r="AC11" s="122">
        <f>+'Balance completo energía neta'!AC11</f>
        <v>-8</v>
      </c>
      <c r="AD11" s="122">
        <f>+'Balance completo energía neta'!AD11</f>
        <v>-53748</v>
      </c>
      <c r="AE11" s="122">
        <f>+'Balance completo energía neta'!AE11</f>
        <v>69</v>
      </c>
      <c r="AF11" s="178">
        <f>+'Balance completo energía neta'!AF11</f>
        <v>-1632</v>
      </c>
      <c r="AG11" s="178">
        <f>+'Balance completo energía neta'!AG11</f>
        <v>0</v>
      </c>
      <c r="AH11" s="123">
        <f>+'Balance completo energía neta'!AH11</f>
        <v>-14147</v>
      </c>
      <c r="AI11" s="122">
        <f>+'Balance completo energía neta'!AI11</f>
        <v>101522</v>
      </c>
      <c r="AJ11" s="122">
        <f>+'Balance completo energía neta'!AJ11</f>
        <v>0</v>
      </c>
      <c r="AK11" s="122">
        <f>+'Balance completo energía neta'!AK11</f>
        <v>0</v>
      </c>
      <c r="AL11" s="122">
        <f>+'Balance completo energía neta'!AL11</f>
        <v>0</v>
      </c>
      <c r="AM11" s="122">
        <f>+'Balance completo energía neta'!AM11</f>
        <v>0</v>
      </c>
      <c r="AN11" s="179">
        <f t="shared" si="0"/>
        <v>27</v>
      </c>
      <c r="AO11" s="180">
        <f t="shared" si="2"/>
        <v>1</v>
      </c>
    </row>
    <row r="12" spans="1:41" s="7" customFormat="1" x14ac:dyDescent="0.25">
      <c r="A12" s="90"/>
      <c r="B12" s="100"/>
      <c r="C12" s="39" t="s">
        <v>74</v>
      </c>
      <c r="D12" s="228">
        <f>+D11+D10+D9+D8</f>
        <v>35842</v>
      </c>
      <c r="E12" s="229">
        <f t="shared" ref="E12:N12" si="4">SUM(E9:E11)</f>
        <v>0</v>
      </c>
      <c r="F12" s="229">
        <f t="shared" si="4"/>
        <v>0</v>
      </c>
      <c r="G12" s="230">
        <f t="shared" ref="G12:M12" si="5">+G11+G10+G9+G8</f>
        <v>80897</v>
      </c>
      <c r="H12" s="230">
        <f t="shared" si="5"/>
        <v>8242</v>
      </c>
      <c r="I12" s="230">
        <f t="shared" si="5"/>
        <v>20405</v>
      </c>
      <c r="J12" s="230">
        <f t="shared" si="5"/>
        <v>277776</v>
      </c>
      <c r="K12" s="230">
        <f t="shared" si="5"/>
        <v>695787</v>
      </c>
      <c r="L12" s="230">
        <f t="shared" si="5"/>
        <v>100389</v>
      </c>
      <c r="M12" s="229">
        <f t="shared" si="5"/>
        <v>1019</v>
      </c>
      <c r="N12" s="229">
        <f t="shared" si="4"/>
        <v>0</v>
      </c>
      <c r="O12" s="230">
        <f t="shared" ref="O12:U12" si="6">+O11+O10+O9+O8</f>
        <v>640.97089697044794</v>
      </c>
      <c r="P12" s="230">
        <f t="shared" si="6"/>
        <v>7298</v>
      </c>
      <c r="Q12" s="230">
        <f t="shared" si="6"/>
        <v>0</v>
      </c>
      <c r="R12" s="230">
        <f t="shared" si="6"/>
        <v>836</v>
      </c>
      <c r="S12" s="230">
        <f t="shared" si="6"/>
        <v>0</v>
      </c>
      <c r="T12" s="230">
        <f t="shared" si="6"/>
        <v>0</v>
      </c>
      <c r="U12" s="230">
        <f t="shared" si="6"/>
        <v>0</v>
      </c>
      <c r="V12" s="231">
        <f t="shared" si="1"/>
        <v>1229131.9708969705</v>
      </c>
      <c r="W12" s="228">
        <f>+W9+W10+W11+W8</f>
        <v>1016</v>
      </c>
      <c r="X12" s="229"/>
      <c r="Y12" s="230">
        <f t="shared" ref="Y12:AF12" si="7">+Y9+Y10+Y11+Y8</f>
        <v>37</v>
      </c>
      <c r="Z12" s="230">
        <f t="shared" si="7"/>
        <v>-11642</v>
      </c>
      <c r="AA12" s="230">
        <f t="shared" si="7"/>
        <v>33853</v>
      </c>
      <c r="AB12" s="230">
        <f t="shared" si="7"/>
        <v>-130904</v>
      </c>
      <c r="AC12" s="230">
        <f t="shared" si="7"/>
        <v>2510</v>
      </c>
      <c r="AD12" s="230">
        <f t="shared" si="7"/>
        <v>-34173</v>
      </c>
      <c r="AE12" s="230">
        <f t="shared" si="7"/>
        <v>62818</v>
      </c>
      <c r="AF12" s="229">
        <f t="shared" si="7"/>
        <v>-39279</v>
      </c>
      <c r="AG12" s="229">
        <f t="shared" ref="AG12:AM12" si="8">+AG9+AG10+AG11+AG8</f>
        <v>0</v>
      </c>
      <c r="AH12" s="230">
        <f>+AH9+AH10+AH11+AH8</f>
        <v>-11624</v>
      </c>
      <c r="AI12" s="230">
        <f>+AI9+AI10+AI11+AI8</f>
        <v>101522</v>
      </c>
      <c r="AJ12" s="230">
        <f t="shared" si="8"/>
        <v>0</v>
      </c>
      <c r="AK12" s="230">
        <f>+AK9+AK10+AK11+AK8</f>
        <v>-251768</v>
      </c>
      <c r="AL12" s="230">
        <f t="shared" si="8"/>
        <v>0</v>
      </c>
      <c r="AM12" s="230">
        <f t="shared" si="8"/>
        <v>0</v>
      </c>
      <c r="AN12" s="232">
        <f>+AN11+AN10+AN9+AN8</f>
        <v>-277634</v>
      </c>
      <c r="AO12" s="232">
        <f>+AO11+AO10+AO9+AO8</f>
        <v>951497.97089697048</v>
      </c>
    </row>
    <row r="13" spans="1:41" x14ac:dyDescent="0.25">
      <c r="A13" s="90"/>
      <c r="B13" s="101" t="s">
        <v>121</v>
      </c>
      <c r="C13" s="40" t="s">
        <v>75</v>
      </c>
      <c r="D13" s="233">
        <f>+'Balance completo energía neta'!D13</f>
        <v>-13775</v>
      </c>
      <c r="E13" s="175"/>
      <c r="F13" s="175"/>
      <c r="G13" s="234">
        <f>+'Balance completo energía neta'!G13</f>
        <v>-4642</v>
      </c>
      <c r="H13" s="234">
        <f>+'Balance completo energía neta'!H13</f>
        <v>0</v>
      </c>
      <c r="I13" s="234">
        <f>+'Balance completo energía neta'!I13</f>
        <v>-12700</v>
      </c>
      <c r="J13" s="234">
        <f>+'Balance completo energía neta'!J13</f>
        <v>-277586</v>
      </c>
      <c r="K13" s="234">
        <f>+'Balance completo energía neta'!K13</f>
        <v>-695787</v>
      </c>
      <c r="L13" s="234">
        <f>+'Balance completo energía neta'!L13</f>
        <v>-100388</v>
      </c>
      <c r="M13" s="234">
        <f>+'Balance completo energía neta'!M13</f>
        <v>-708</v>
      </c>
      <c r="N13" s="234">
        <f>+'Balance completo energía neta'!N13</f>
        <v>0</v>
      </c>
      <c r="O13" s="234">
        <f>+'Balance completo energía neta'!O13</f>
        <v>-608</v>
      </c>
      <c r="P13" s="234">
        <f>+'Balance completo energía neta'!P13</f>
        <v>-7176</v>
      </c>
      <c r="Q13" s="234">
        <f>+'Balance completo energía neta'!Q13</f>
        <v>0</v>
      </c>
      <c r="R13" s="234">
        <f>+'Balance completo energía neta'!R13</f>
        <v>-806</v>
      </c>
      <c r="S13" s="234">
        <f>+'Balance completo energía neta'!S13</f>
        <v>0</v>
      </c>
      <c r="T13" s="234">
        <f>+'Balance completo energía neta'!T13</f>
        <v>0</v>
      </c>
      <c r="U13" s="244">
        <f>+'Balance completo energía neta'!U13</f>
        <v>0</v>
      </c>
      <c r="V13" s="235">
        <f t="shared" ref="V13:V47" si="9">SUM(D13:U13)</f>
        <v>-1114176</v>
      </c>
      <c r="W13" s="235">
        <f>+'Balance completo energía neta'!W13</f>
        <v>0</v>
      </c>
      <c r="X13" s="234">
        <f>+'Balance completo energía neta'!X13</f>
        <v>0</v>
      </c>
      <c r="Y13" s="234">
        <f>+'Balance completo energía neta'!Y13</f>
        <v>1857</v>
      </c>
      <c r="Z13" s="234">
        <f>+'Balance completo energía neta'!Z13</f>
        <v>83077</v>
      </c>
      <c r="AA13" s="234">
        <f>+'Balance completo energía neta'!AA13</f>
        <v>18754</v>
      </c>
      <c r="AB13" s="234">
        <f>+'Balance completo energía neta'!AB13</f>
        <v>141830</v>
      </c>
      <c r="AC13" s="234">
        <f>+'Balance completo energía neta'!AC13</f>
        <v>30105</v>
      </c>
      <c r="AD13" s="234">
        <f>+'Balance completo energía neta'!AD13</f>
        <v>34715</v>
      </c>
      <c r="AE13" s="234">
        <f>+'Balance completo energía neta'!AE13</f>
        <v>142854</v>
      </c>
      <c r="AF13" s="175">
        <f>+'Balance completo energía neta'!AF13</f>
        <v>59180</v>
      </c>
      <c r="AG13" s="175"/>
      <c r="AH13" s="234">
        <f>+'Balance completo energía neta'!AH13</f>
        <v>28198</v>
      </c>
      <c r="AI13" s="234">
        <f>+'Balance completo energía neta'!AI13</f>
        <v>-101522</v>
      </c>
      <c r="AJ13" s="234">
        <f>+'Balance completo energía neta'!AJ13</f>
        <v>5808</v>
      </c>
      <c r="AK13" s="234">
        <f>+'Balance completo energía neta'!AK13</f>
        <v>370361</v>
      </c>
      <c r="AL13" s="234">
        <f>+'Balance completo energía neta'!AL13</f>
        <v>0</v>
      </c>
      <c r="AM13" s="234">
        <f>+'Balance completo energía neta'!AM13</f>
        <v>155912</v>
      </c>
      <c r="AN13" s="236">
        <f t="shared" ref="AN13:AN47" si="10">SUM(W13:AM13)</f>
        <v>971129</v>
      </c>
      <c r="AO13" s="236">
        <f t="shared" ref="AO13:AO47" si="11">+AN13+V13</f>
        <v>-143047</v>
      </c>
    </row>
    <row r="14" spans="1:41" x14ac:dyDescent="0.25">
      <c r="A14" s="90"/>
      <c r="B14" s="102"/>
      <c r="C14" s="20" t="s">
        <v>76</v>
      </c>
      <c r="D14" s="159">
        <f>+'Balance completo energía neta'!D14</f>
        <v>0</v>
      </c>
      <c r="E14" s="160"/>
      <c r="F14" s="160"/>
      <c r="G14" s="126">
        <f>+'Balance completo energía neta'!G14</f>
        <v>0</v>
      </c>
      <c r="H14" s="126">
        <f>+'Balance completo energía neta'!H14</f>
        <v>0</v>
      </c>
      <c r="I14" s="128">
        <f>+'Balance completo energía neta'!I14</f>
        <v>0</v>
      </c>
      <c r="J14" s="127">
        <f>+'Balance completo energía neta'!J14</f>
        <v>0</v>
      </c>
      <c r="K14" s="126">
        <f>+'Balance completo energía neta'!K14</f>
        <v>0</v>
      </c>
      <c r="L14" s="126">
        <f>+'Balance completo energía neta'!L14</f>
        <v>0</v>
      </c>
      <c r="M14" s="126">
        <f>+'Balance completo energía neta'!M14</f>
        <v>0</v>
      </c>
      <c r="N14" s="126">
        <f>+'Balance completo energía neta'!N14</f>
        <v>0</v>
      </c>
      <c r="O14" s="128">
        <f>+'Balance completo energía neta'!O14</f>
        <v>0</v>
      </c>
      <c r="P14" s="127">
        <f>+'Balance completo energía neta'!P14</f>
        <v>0</v>
      </c>
      <c r="Q14" s="126">
        <f>+'Balance completo energía neta'!Q14</f>
        <v>0</v>
      </c>
      <c r="R14" s="126">
        <f>+'Balance completo energía neta'!R14</f>
        <v>0</v>
      </c>
      <c r="S14" s="126">
        <f>+'Balance completo energía neta'!S14</f>
        <v>0</v>
      </c>
      <c r="T14" s="126">
        <f>+'Balance completo energía neta'!T14</f>
        <v>0</v>
      </c>
      <c r="U14" s="162">
        <f>+'Balance completo energía neta'!U14</f>
        <v>0</v>
      </c>
      <c r="V14" s="125">
        <f t="shared" si="9"/>
        <v>0</v>
      </c>
      <c r="W14" s="163">
        <f>+'Balance completo energía neta'!W14</f>
        <v>0</v>
      </c>
      <c r="X14" s="126">
        <f>+'Balance completo energía neta'!X14</f>
        <v>0</v>
      </c>
      <c r="Y14" s="126">
        <f>+'Balance completo energía neta'!Y14</f>
        <v>0</v>
      </c>
      <c r="Z14" s="126">
        <f>+'Balance completo energía neta'!Z14</f>
        <v>0</v>
      </c>
      <c r="AA14" s="128">
        <f>+'Balance completo energía neta'!AA14</f>
        <v>0</v>
      </c>
      <c r="AB14" s="127">
        <f>+'Balance completo energía neta'!AB14</f>
        <v>0</v>
      </c>
      <c r="AC14" s="126">
        <f>+'Balance completo energía neta'!AC14</f>
        <v>0</v>
      </c>
      <c r="AD14" s="126">
        <f>+'Balance completo energía neta'!AD14</f>
        <v>0</v>
      </c>
      <c r="AE14" s="126">
        <f>+'Balance completo energía neta'!AE14</f>
        <v>0</v>
      </c>
      <c r="AF14" s="161">
        <f>+'Balance completo energía neta'!AF14</f>
        <v>0</v>
      </c>
      <c r="AG14" s="161"/>
      <c r="AH14" s="128">
        <f>+'Balance completo energía neta'!AH14</f>
        <v>0</v>
      </c>
      <c r="AI14" s="127">
        <f>+'Balance completo energía neta'!AI14</f>
        <v>0</v>
      </c>
      <c r="AJ14" s="126">
        <f>+'Balance completo energía neta'!AJ14</f>
        <v>0</v>
      </c>
      <c r="AK14" s="126">
        <f>+'Balance completo energía neta'!AK14</f>
        <v>0</v>
      </c>
      <c r="AL14" s="126">
        <f>+'Balance completo energía neta'!AL14</f>
        <v>0</v>
      </c>
      <c r="AM14" s="126">
        <f>+'Balance completo energía neta'!AM14</f>
        <v>0</v>
      </c>
      <c r="AN14" s="164">
        <f t="shared" si="10"/>
        <v>0</v>
      </c>
      <c r="AO14" s="165">
        <f t="shared" si="11"/>
        <v>0</v>
      </c>
    </row>
    <row r="15" spans="1:41" x14ac:dyDescent="0.25">
      <c r="A15" s="90"/>
      <c r="B15" s="102"/>
      <c r="C15" s="19" t="s">
        <v>77</v>
      </c>
      <c r="D15" s="225">
        <f>+'Balance completo energía neta'!D15</f>
        <v>0</v>
      </c>
      <c r="E15" s="178"/>
      <c r="F15" s="178"/>
      <c r="G15" s="122">
        <f>+'Balance completo energía neta'!G15</f>
        <v>-4642</v>
      </c>
      <c r="H15" s="122">
        <f>+'Balance completo energía neta'!H15</f>
        <v>0</v>
      </c>
      <c r="I15" s="123">
        <f>+'Balance completo energía neta'!I15</f>
        <v>0</v>
      </c>
      <c r="J15" s="122">
        <f>+'Balance completo energía neta'!J15</f>
        <v>0</v>
      </c>
      <c r="K15" s="122">
        <f>+'Balance completo energía neta'!K15</f>
        <v>0</v>
      </c>
      <c r="L15" s="122">
        <f>+'Balance completo energía neta'!L15</f>
        <v>0</v>
      </c>
      <c r="M15" s="122">
        <f>+'Balance completo energía neta'!M15</f>
        <v>0</v>
      </c>
      <c r="N15" s="122">
        <f>+'Balance completo energía neta'!N15</f>
        <v>0</v>
      </c>
      <c r="O15" s="123">
        <f>+'Balance completo energía neta'!O15</f>
        <v>0</v>
      </c>
      <c r="P15" s="122">
        <f>+'Balance completo energía neta'!P15</f>
        <v>0</v>
      </c>
      <c r="Q15" s="122">
        <f>+'Balance completo energía neta'!Q15</f>
        <v>0</v>
      </c>
      <c r="R15" s="122">
        <f>+'Balance completo energía neta'!R15</f>
        <v>0</v>
      </c>
      <c r="S15" s="122">
        <f>+'Balance completo energía neta'!S15</f>
        <v>0</v>
      </c>
      <c r="T15" s="122">
        <f>+'Balance completo energía neta'!T15</f>
        <v>0</v>
      </c>
      <c r="U15" s="177">
        <f>+'Balance completo energía neta'!U15</f>
        <v>0</v>
      </c>
      <c r="V15" s="121">
        <f t="shared" si="9"/>
        <v>-4642</v>
      </c>
      <c r="W15" s="121">
        <f>+'Balance completo energía neta'!W15</f>
        <v>0</v>
      </c>
      <c r="X15" s="122">
        <f>+'Balance completo energía neta'!X15</f>
        <v>0</v>
      </c>
      <c r="Y15" s="122">
        <f>+'Balance completo energía neta'!Y15</f>
        <v>1857</v>
      </c>
      <c r="Z15" s="122">
        <f>+'Balance completo energía neta'!Z15</f>
        <v>0</v>
      </c>
      <c r="AA15" s="123">
        <f>+'Balance completo energía neta'!AA15</f>
        <v>0</v>
      </c>
      <c r="AB15" s="122">
        <f>+'Balance completo energía neta'!AB15</f>
        <v>0</v>
      </c>
      <c r="AC15" s="122">
        <f>+'Balance completo energía neta'!AC15</f>
        <v>0</v>
      </c>
      <c r="AD15" s="122">
        <f>+'Balance completo energía neta'!AD15</f>
        <v>0</v>
      </c>
      <c r="AE15" s="122">
        <f>+'Balance completo energía neta'!AE15</f>
        <v>0</v>
      </c>
      <c r="AF15" s="178">
        <f>+'Balance completo energía neta'!AF15</f>
        <v>0</v>
      </c>
      <c r="AG15" s="178"/>
      <c r="AH15" s="123">
        <f>+'Balance completo energía neta'!AH15</f>
        <v>0</v>
      </c>
      <c r="AI15" s="122">
        <f>+'Balance completo energía neta'!AI15</f>
        <v>0</v>
      </c>
      <c r="AJ15" s="122">
        <f>+'Balance completo energía neta'!AJ15</f>
        <v>0</v>
      </c>
      <c r="AK15" s="122">
        <f>+'Balance completo energía neta'!AK15</f>
        <v>0</v>
      </c>
      <c r="AL15" s="122">
        <f>+'Balance completo energía neta'!AL15</f>
        <v>0</v>
      </c>
      <c r="AM15" s="122">
        <f>+'Balance completo energía neta'!AM15</f>
        <v>0</v>
      </c>
      <c r="AN15" s="179">
        <f t="shared" si="10"/>
        <v>1857</v>
      </c>
      <c r="AO15" s="180">
        <f t="shared" si="11"/>
        <v>-2785</v>
      </c>
    </row>
    <row r="16" spans="1:41" x14ac:dyDescent="0.25">
      <c r="A16" s="90"/>
      <c r="B16" s="102"/>
      <c r="C16" s="20" t="s">
        <v>78</v>
      </c>
      <c r="D16" s="159">
        <f>+'Balance completo energía neta'!D16</f>
        <v>0</v>
      </c>
      <c r="E16" s="160"/>
      <c r="F16" s="160"/>
      <c r="G16" s="126">
        <f>+'Balance completo energía neta'!G16</f>
        <v>0</v>
      </c>
      <c r="H16" s="126">
        <f>+'Balance completo energía neta'!H16</f>
        <v>0</v>
      </c>
      <c r="I16" s="128">
        <f>+'Balance completo energía neta'!I16</f>
        <v>0</v>
      </c>
      <c r="J16" s="127">
        <f>+'Balance completo energía neta'!J16</f>
        <v>-277586</v>
      </c>
      <c r="K16" s="126">
        <f>+'Balance completo energía neta'!K16</f>
        <v>0</v>
      </c>
      <c r="L16" s="126">
        <f>+'Balance completo energía neta'!L16</f>
        <v>0</v>
      </c>
      <c r="M16" s="126">
        <f>+'Balance completo energía neta'!M16</f>
        <v>0</v>
      </c>
      <c r="N16" s="126">
        <f>+'Balance completo energía neta'!N16</f>
        <v>0</v>
      </c>
      <c r="O16" s="128">
        <f>+'Balance completo energía neta'!O16</f>
        <v>-608</v>
      </c>
      <c r="P16" s="127">
        <f>+'Balance completo energía neta'!P16</f>
        <v>-7176</v>
      </c>
      <c r="Q16" s="126">
        <f>+'Balance completo energía neta'!Q16</f>
        <v>0</v>
      </c>
      <c r="R16" s="126">
        <f>+'Balance completo energía neta'!R16</f>
        <v>0</v>
      </c>
      <c r="S16" s="126">
        <f>+'Balance completo energía neta'!S16</f>
        <v>0</v>
      </c>
      <c r="T16" s="126">
        <f>+'Balance completo energía neta'!T16</f>
        <v>0</v>
      </c>
      <c r="U16" s="162">
        <f>+'Balance completo energía neta'!U16</f>
        <v>0</v>
      </c>
      <c r="V16" s="125">
        <f t="shared" si="9"/>
        <v>-285370</v>
      </c>
      <c r="W16" s="163">
        <f>+'Balance completo energía neta'!W16</f>
        <v>0</v>
      </c>
      <c r="X16" s="126">
        <f>+'Balance completo energía neta'!X16</f>
        <v>0</v>
      </c>
      <c r="Y16" s="126">
        <f>+'Balance completo energía neta'!Y16</f>
        <v>0</v>
      </c>
      <c r="Z16" s="126">
        <f>+'Balance completo energía neta'!Z16</f>
        <v>7882</v>
      </c>
      <c r="AA16" s="128">
        <f>+'Balance completo energía neta'!AA16</f>
        <v>18754</v>
      </c>
      <c r="AB16" s="127">
        <f>+'Balance completo energía neta'!AB16</f>
        <v>64213</v>
      </c>
      <c r="AC16" s="126">
        <f>+'Balance completo energía neta'!AC16</f>
        <v>30105</v>
      </c>
      <c r="AD16" s="126">
        <f>+'Balance completo energía neta'!AD16</f>
        <v>13577</v>
      </c>
      <c r="AE16" s="126">
        <f>+'Balance completo energía neta'!AE16</f>
        <v>148833</v>
      </c>
      <c r="AF16" s="161">
        <f>+'Balance completo energía neta'!AF16</f>
        <v>67644</v>
      </c>
      <c r="AG16" s="161"/>
      <c r="AH16" s="128">
        <f>+'Balance completo energía neta'!AH16</f>
        <v>27058</v>
      </c>
      <c r="AI16" s="127">
        <f>+'Balance completo energía neta'!AI16</f>
        <v>-101522</v>
      </c>
      <c r="AJ16" s="126">
        <f>+'Balance completo energía neta'!AJ16</f>
        <v>6978</v>
      </c>
      <c r="AK16" s="126">
        <f>+'Balance completo energía neta'!AK16</f>
        <v>0</v>
      </c>
      <c r="AL16" s="126">
        <f>+'Balance completo energía neta'!AL16</f>
        <v>0</v>
      </c>
      <c r="AM16" s="126">
        <f>+'Balance completo energía neta'!AM16</f>
        <v>0</v>
      </c>
      <c r="AN16" s="164">
        <f t="shared" si="10"/>
        <v>283522</v>
      </c>
      <c r="AO16" s="165">
        <f t="shared" si="11"/>
        <v>-1848</v>
      </c>
    </row>
    <row r="17" spans="1:41" x14ac:dyDescent="0.25">
      <c r="A17" s="90"/>
      <c r="B17" s="102"/>
      <c r="C17" s="19" t="s">
        <v>79</v>
      </c>
      <c r="D17" s="225">
        <f>+'Balance completo energía neta'!D17</f>
        <v>0</v>
      </c>
      <c r="E17" s="178"/>
      <c r="F17" s="178"/>
      <c r="G17" s="122">
        <f>+'Balance completo energía neta'!G17</f>
        <v>0</v>
      </c>
      <c r="H17" s="122">
        <f>+'Balance completo energía neta'!H17</f>
        <v>0</v>
      </c>
      <c r="I17" s="123">
        <f>+'Balance completo energía neta'!I17</f>
        <v>0</v>
      </c>
      <c r="J17" s="122">
        <f>+'Balance completo energía neta'!J17</f>
        <v>0</v>
      </c>
      <c r="K17" s="122">
        <f>+'Balance completo energía neta'!K17</f>
        <v>-695787</v>
      </c>
      <c r="L17" s="122">
        <f>+'Balance completo energía neta'!L17</f>
        <v>0</v>
      </c>
      <c r="M17" s="122">
        <f>+'Balance completo energía neta'!M17</f>
        <v>0</v>
      </c>
      <c r="N17" s="122">
        <f>+'Balance completo energía neta'!N17</f>
        <v>0</v>
      </c>
      <c r="O17" s="123">
        <f>+'Balance completo energía neta'!O17</f>
        <v>0</v>
      </c>
      <c r="P17" s="122">
        <f>+'Balance completo energía neta'!P17</f>
        <v>0</v>
      </c>
      <c r="Q17" s="122">
        <f>+'Balance completo energía neta'!Q17</f>
        <v>0</v>
      </c>
      <c r="R17" s="122">
        <f>+'Balance completo energía neta'!R17</f>
        <v>0</v>
      </c>
      <c r="S17" s="122">
        <f>+'Balance completo energía neta'!S17</f>
        <v>0</v>
      </c>
      <c r="T17" s="122">
        <f>+'Balance completo energía neta'!T17</f>
        <v>0</v>
      </c>
      <c r="U17" s="177">
        <f>+'Balance completo energía neta'!U17</f>
        <v>0</v>
      </c>
      <c r="V17" s="121">
        <f t="shared" si="9"/>
        <v>-695787</v>
      </c>
      <c r="W17" s="121">
        <f>+'Balance completo energía neta'!W17</f>
        <v>0</v>
      </c>
      <c r="X17" s="122">
        <f>+'Balance completo energía neta'!X17</f>
        <v>0</v>
      </c>
      <c r="Y17" s="122">
        <f>+'Balance completo energía neta'!Y17</f>
        <v>0</v>
      </c>
      <c r="Z17" s="122">
        <f>+'Balance completo energía neta'!Z17</f>
        <v>75195</v>
      </c>
      <c r="AA17" s="123">
        <f>+'Balance completo energía neta'!AA17</f>
        <v>0</v>
      </c>
      <c r="AB17" s="122">
        <f>+'Balance completo energía neta'!AB17</f>
        <v>77617</v>
      </c>
      <c r="AC17" s="122">
        <f>+'Balance completo energía neta'!AC17</f>
        <v>0</v>
      </c>
      <c r="AD17" s="122">
        <f>+'Balance completo energía neta'!AD17</f>
        <v>21138</v>
      </c>
      <c r="AE17" s="122">
        <f>+'Balance completo energía neta'!AE17</f>
        <v>0</v>
      </c>
      <c r="AF17" s="178">
        <f>+'Balance completo energía neta'!AF17</f>
        <v>0</v>
      </c>
      <c r="AG17" s="178"/>
      <c r="AH17" s="123">
        <f>+'Balance completo energía neta'!AH17</f>
        <v>1140</v>
      </c>
      <c r="AI17" s="122">
        <f>+'Balance completo energía neta'!AI17</f>
        <v>0</v>
      </c>
      <c r="AJ17" s="122">
        <f>+'Balance completo energía neta'!AJ17</f>
        <v>0</v>
      </c>
      <c r="AK17" s="122">
        <f>+'Balance completo energía neta'!AK17</f>
        <v>520696</v>
      </c>
      <c r="AL17" s="122">
        <f>+'Balance completo energía neta'!AL17</f>
        <v>0</v>
      </c>
      <c r="AM17" s="122">
        <f>+'Balance completo energía neta'!AM17</f>
        <v>0</v>
      </c>
      <c r="AN17" s="179">
        <f t="shared" si="10"/>
        <v>695786</v>
      </c>
      <c r="AO17" s="180">
        <f t="shared" si="11"/>
        <v>-1</v>
      </c>
    </row>
    <row r="18" spans="1:41" x14ac:dyDescent="0.25">
      <c r="A18" s="90"/>
      <c r="B18" s="102"/>
      <c r="C18" s="20" t="s">
        <v>170</v>
      </c>
      <c r="D18" s="159">
        <f>+'Balance completo energía neta'!D18</f>
        <v>-8034</v>
      </c>
      <c r="E18" s="160"/>
      <c r="F18" s="160"/>
      <c r="G18" s="126">
        <f>+'Balance completo energía neta'!G18</f>
        <v>0</v>
      </c>
      <c r="H18" s="126">
        <f>+'Balance completo energía neta'!H18</f>
        <v>0</v>
      </c>
      <c r="I18" s="128">
        <f>+'Balance completo energía neta'!I18</f>
        <v>-5705</v>
      </c>
      <c r="J18" s="127">
        <f>+'Balance completo energía neta'!J18</f>
        <v>0</v>
      </c>
      <c r="K18" s="126">
        <f>+'Balance completo energía neta'!K18</f>
        <v>0</v>
      </c>
      <c r="L18" s="126">
        <f>+'Balance completo energía neta'!L18</f>
        <v>-97644</v>
      </c>
      <c r="M18" s="126">
        <f>+'Balance completo energía neta'!M18</f>
        <v>-708</v>
      </c>
      <c r="N18" s="126">
        <f>+'Balance completo energía neta'!N18</f>
        <v>0</v>
      </c>
      <c r="O18" s="128">
        <f>+'Balance completo energía neta'!O18</f>
        <v>0</v>
      </c>
      <c r="P18" s="127">
        <f>+'Balance completo energía neta'!P18</f>
        <v>0</v>
      </c>
      <c r="Q18" s="126">
        <f>+'Balance completo energía neta'!Q18</f>
        <v>0</v>
      </c>
      <c r="R18" s="126">
        <f>+'Balance completo energía neta'!R18</f>
        <v>-806</v>
      </c>
      <c r="S18" s="126">
        <f>+'Balance completo energía neta'!S18</f>
        <v>0</v>
      </c>
      <c r="T18" s="126">
        <f>+'Balance completo energía neta'!T18</f>
        <v>0</v>
      </c>
      <c r="U18" s="162">
        <f>+'Balance completo energía neta'!U18</f>
        <v>0</v>
      </c>
      <c r="V18" s="125">
        <f t="shared" si="9"/>
        <v>-112897</v>
      </c>
      <c r="W18" s="163">
        <f>+'Balance completo energía neta'!W18</f>
        <v>0</v>
      </c>
      <c r="X18" s="126">
        <f>+'Balance completo energía neta'!X18</f>
        <v>0</v>
      </c>
      <c r="Y18" s="126">
        <f>+'Balance completo energía neta'!Y18</f>
        <v>0</v>
      </c>
      <c r="Z18" s="126">
        <f>+'Balance completo energía neta'!Z18</f>
        <v>0</v>
      </c>
      <c r="AA18" s="128">
        <f>+'Balance completo energía neta'!AA18</f>
        <v>0</v>
      </c>
      <c r="AB18" s="127">
        <f>+'Balance completo energía neta'!AB18</f>
        <v>0</v>
      </c>
      <c r="AC18" s="126">
        <f>+'Balance completo energía neta'!AC18</f>
        <v>0</v>
      </c>
      <c r="AD18" s="126">
        <f>+'Balance completo energía neta'!AD18</f>
        <v>0</v>
      </c>
      <c r="AE18" s="126">
        <f>+'Balance completo energía neta'!AE18</f>
        <v>-2215</v>
      </c>
      <c r="AF18" s="161">
        <f>+'Balance completo energía neta'!AF18</f>
        <v>-4795</v>
      </c>
      <c r="AG18" s="161"/>
      <c r="AH18" s="128">
        <f>+'Balance completo energía neta'!AH18</f>
        <v>0</v>
      </c>
      <c r="AI18" s="127">
        <f>+'Balance completo energía neta'!AI18</f>
        <v>0</v>
      </c>
      <c r="AJ18" s="126">
        <f>+'Balance completo energía neta'!AJ18</f>
        <v>0</v>
      </c>
      <c r="AK18" s="126">
        <f>+'Balance completo energía neta'!AK18</f>
        <v>-142241</v>
      </c>
      <c r="AL18" s="126">
        <f>+'Balance completo energía neta'!AL18</f>
        <v>0</v>
      </c>
      <c r="AM18" s="126">
        <f>+'Balance completo energía neta'!AM18</f>
        <v>146321</v>
      </c>
      <c r="AN18" s="164">
        <f t="shared" si="10"/>
        <v>-2930</v>
      </c>
      <c r="AO18" s="165">
        <f t="shared" si="11"/>
        <v>-115827</v>
      </c>
    </row>
    <row r="19" spans="1:41" x14ac:dyDescent="0.25">
      <c r="A19" s="90"/>
      <c r="B19" s="102"/>
      <c r="C19" s="21" t="s">
        <v>171</v>
      </c>
      <c r="D19" s="166">
        <f>+'Balance completo energía neta'!D19</f>
        <v>-5741</v>
      </c>
      <c r="E19" s="167"/>
      <c r="F19" s="167"/>
      <c r="G19" s="168">
        <f>+'Balance completo energía neta'!G19</f>
        <v>0</v>
      </c>
      <c r="H19" s="168">
        <f>+'Balance completo energía neta'!H19</f>
        <v>0</v>
      </c>
      <c r="I19" s="169">
        <f>+'Balance completo energía neta'!I19</f>
        <v>-6995</v>
      </c>
      <c r="J19" s="168">
        <f>+'Balance completo energía neta'!J19</f>
        <v>0</v>
      </c>
      <c r="K19" s="168">
        <f>+'Balance completo energía neta'!K19</f>
        <v>0</v>
      </c>
      <c r="L19" s="168">
        <f>+'Balance completo energía neta'!L19</f>
        <v>-2744</v>
      </c>
      <c r="M19" s="168">
        <f>+'Balance completo energía neta'!M19</f>
        <v>0</v>
      </c>
      <c r="N19" s="168">
        <f>+'Balance completo energía neta'!N19</f>
        <v>0</v>
      </c>
      <c r="O19" s="169">
        <f>+'Balance completo energía neta'!O19</f>
        <v>0</v>
      </c>
      <c r="P19" s="168">
        <f>+'Balance completo energía neta'!P19</f>
        <v>0</v>
      </c>
      <c r="Q19" s="168">
        <f>+'Balance completo energía neta'!Q19</f>
        <v>0</v>
      </c>
      <c r="R19" s="168">
        <f>+'Balance completo energía neta'!R19</f>
        <v>0</v>
      </c>
      <c r="S19" s="168">
        <f>+'Balance completo energía neta'!S19</f>
        <v>0</v>
      </c>
      <c r="T19" s="168">
        <f>+'Balance completo energía neta'!T19</f>
        <v>0</v>
      </c>
      <c r="U19" s="170">
        <f>+'Balance completo energía neta'!U19</f>
        <v>0</v>
      </c>
      <c r="V19" s="171">
        <f t="shared" si="9"/>
        <v>-15480</v>
      </c>
      <c r="W19" s="171">
        <f>+'Balance completo energía neta'!W19</f>
        <v>0</v>
      </c>
      <c r="X19" s="168">
        <f>+'Balance completo energía neta'!X19</f>
        <v>0</v>
      </c>
      <c r="Y19" s="168">
        <f>+'Balance completo energía neta'!Y19</f>
        <v>0</v>
      </c>
      <c r="Z19" s="168">
        <f>+'Balance completo energía neta'!Z19</f>
        <v>0</v>
      </c>
      <c r="AA19" s="169">
        <f>+'Balance completo energía neta'!AA19</f>
        <v>0</v>
      </c>
      <c r="AB19" s="168">
        <f>+'Balance completo energía neta'!AB19</f>
        <v>0</v>
      </c>
      <c r="AC19" s="168">
        <f>+'Balance completo energía neta'!AC19</f>
        <v>0</v>
      </c>
      <c r="AD19" s="168">
        <f>+'Balance completo energía neta'!AD19</f>
        <v>0</v>
      </c>
      <c r="AE19" s="168">
        <f>+'Balance completo energía neta'!AE19</f>
        <v>-3764</v>
      </c>
      <c r="AF19" s="167">
        <f>+'Balance completo energía neta'!AF19</f>
        <v>-3669</v>
      </c>
      <c r="AG19" s="167"/>
      <c r="AH19" s="169">
        <f>+'Balance completo energía neta'!AH19</f>
        <v>0</v>
      </c>
      <c r="AI19" s="168">
        <f>+'Balance completo energía neta'!AI19</f>
        <v>0</v>
      </c>
      <c r="AJ19" s="168">
        <f>+'Balance completo energía neta'!AJ19</f>
        <v>-1170</v>
      </c>
      <c r="AK19" s="168">
        <f>+'Balance completo energía neta'!AK19</f>
        <v>-8094</v>
      </c>
      <c r="AL19" s="168">
        <f>+'Balance completo energía neta'!AL19</f>
        <v>0</v>
      </c>
      <c r="AM19" s="168">
        <f>+'Balance completo energía neta'!AM19</f>
        <v>9591</v>
      </c>
      <c r="AN19" s="172">
        <f t="shared" si="10"/>
        <v>-7106</v>
      </c>
      <c r="AO19" s="173">
        <f t="shared" si="11"/>
        <v>-22586</v>
      </c>
    </row>
    <row r="20" spans="1:41" x14ac:dyDescent="0.25">
      <c r="A20" s="90"/>
      <c r="B20" s="102"/>
      <c r="C20" s="24" t="s">
        <v>80</v>
      </c>
      <c r="D20" s="114">
        <f>+'Balance completo energía neta'!D20</f>
        <v>0</v>
      </c>
      <c r="E20" s="115">
        <f>+'Balance completo energía neta'!E20</f>
        <v>0</v>
      </c>
      <c r="F20" s="115">
        <f>+'Balance completo energía neta'!F20</f>
        <v>0</v>
      </c>
      <c r="G20" s="115">
        <f>+'Balance completo energía neta'!G20</f>
        <v>0</v>
      </c>
      <c r="H20" s="115">
        <f>+'Balance completo energía neta'!H20</f>
        <v>0</v>
      </c>
      <c r="I20" s="115">
        <f>+'Balance completo energía neta'!I20</f>
        <v>0</v>
      </c>
      <c r="J20" s="115">
        <f>+'Balance completo energía neta'!J20</f>
        <v>0</v>
      </c>
      <c r="K20" s="115">
        <f>+'Balance completo energía neta'!K20</f>
        <v>0</v>
      </c>
      <c r="L20" s="115">
        <f>+'Balance completo energía neta'!L20</f>
        <v>0</v>
      </c>
      <c r="M20" s="115">
        <f>+'Balance completo energía neta'!M20</f>
        <v>0</v>
      </c>
      <c r="N20" s="115">
        <f>+'Balance completo energía neta'!N20</f>
        <v>0</v>
      </c>
      <c r="O20" s="115">
        <f>+'Balance completo energía neta'!O20</f>
        <v>0</v>
      </c>
      <c r="P20" s="115">
        <f>+'Balance completo energía neta'!P20</f>
        <v>0</v>
      </c>
      <c r="Q20" s="115">
        <f>+'Balance completo energía neta'!Q20</f>
        <v>0</v>
      </c>
      <c r="R20" s="115">
        <f>+'Balance completo energía neta'!R20</f>
        <v>0</v>
      </c>
      <c r="S20" s="115">
        <f>+'Balance completo energía neta'!S20</f>
        <v>0</v>
      </c>
      <c r="T20" s="115">
        <f>+'Balance completo energía neta'!T20</f>
        <v>0</v>
      </c>
      <c r="U20" s="174">
        <f>+'Balance completo energía neta'!U20</f>
        <v>0</v>
      </c>
      <c r="V20" s="114">
        <f>+'Balance completo energía neta'!V20</f>
        <v>0</v>
      </c>
      <c r="W20" s="114">
        <f>+'Balance completo energía neta'!W20</f>
        <v>0</v>
      </c>
      <c r="X20" s="115">
        <f>+'Balance completo energía neta'!X20</f>
        <v>0</v>
      </c>
      <c r="Y20" s="115">
        <f>+'Balance completo energía neta'!Y20</f>
        <v>0</v>
      </c>
      <c r="Z20" s="115">
        <f>+'Balance completo energía neta'!Z20</f>
        <v>-8</v>
      </c>
      <c r="AA20" s="115">
        <f>+'Balance completo energía neta'!AA20</f>
        <v>0</v>
      </c>
      <c r="AB20" s="115">
        <f>+'Balance completo energía neta'!AB20</f>
        <v>-706</v>
      </c>
      <c r="AC20" s="115">
        <f>+'Balance completo energía neta'!AC20</f>
        <v>0</v>
      </c>
      <c r="AD20" s="115">
        <f>+'Balance completo energía neta'!AD20</f>
        <v>-543</v>
      </c>
      <c r="AE20" s="115">
        <f>+'Balance completo energía neta'!AE20</f>
        <v>0</v>
      </c>
      <c r="AF20" s="175">
        <f>+'Balance completo energía neta'!AF20</f>
        <v>-3179</v>
      </c>
      <c r="AG20" s="175">
        <f>+'Balance completo energía neta'!AG20</f>
        <v>0</v>
      </c>
      <c r="AH20" s="115">
        <f>+'Balance completo energía neta'!AH20</f>
        <v>-325</v>
      </c>
      <c r="AI20" s="115">
        <f>+'Balance completo energía neta'!AI20</f>
        <v>0</v>
      </c>
      <c r="AJ20" s="115">
        <f>+'Balance completo energía neta'!AJ20</f>
        <v>-6001</v>
      </c>
      <c r="AK20" s="115">
        <f>+'Balance completo energía neta'!AK20</f>
        <v>-28565</v>
      </c>
      <c r="AL20" s="115">
        <f>+'Balance completo energía neta'!AL20</f>
        <v>0</v>
      </c>
      <c r="AM20" s="115">
        <f>+'Balance completo energía neta'!AM20</f>
        <v>-1747</v>
      </c>
      <c r="AN20" s="176">
        <f>+'Balance completo energía neta'!AN20</f>
        <v>-41074</v>
      </c>
      <c r="AO20" s="176">
        <f>+'Balance completo energía neta'!AO20</f>
        <v>-41074</v>
      </c>
    </row>
    <row r="21" spans="1:41" x14ac:dyDescent="0.25">
      <c r="A21" s="90"/>
      <c r="B21" s="102"/>
      <c r="C21" s="19" t="s">
        <v>81</v>
      </c>
      <c r="D21" s="121">
        <f>+'Balance completo energía neta'!D21</f>
        <v>0</v>
      </c>
      <c r="E21" s="122">
        <f>+'Balance completo energía neta'!E21</f>
        <v>0</v>
      </c>
      <c r="F21" s="122">
        <f>+'Balance completo energía neta'!F21</f>
        <v>0</v>
      </c>
      <c r="G21" s="122">
        <f>+'Balance completo energía neta'!G21</f>
        <v>0</v>
      </c>
      <c r="H21" s="122">
        <f>+'Balance completo energía neta'!H21</f>
        <v>0</v>
      </c>
      <c r="I21" s="123">
        <f>+'Balance completo energía neta'!I21</f>
        <v>0</v>
      </c>
      <c r="J21" s="122">
        <f>+'Balance completo energía neta'!J21</f>
        <v>0</v>
      </c>
      <c r="K21" s="122">
        <f>+'Balance completo energía neta'!K21</f>
        <v>0</v>
      </c>
      <c r="L21" s="122">
        <f>+'Balance completo energía neta'!L21</f>
        <v>0</v>
      </c>
      <c r="M21" s="122">
        <f>+'Balance completo energía neta'!M21</f>
        <v>0</v>
      </c>
      <c r="N21" s="122">
        <f>+'Balance completo energía neta'!N21</f>
        <v>0</v>
      </c>
      <c r="O21" s="123">
        <f>+'Balance completo energía neta'!O21</f>
        <v>0</v>
      </c>
      <c r="P21" s="122">
        <f>+'Balance completo energía neta'!P21</f>
        <v>0</v>
      </c>
      <c r="Q21" s="122">
        <f>+'Balance completo energía neta'!Q21</f>
        <v>0</v>
      </c>
      <c r="R21" s="122">
        <f>+'Balance completo energía neta'!R21</f>
        <v>0</v>
      </c>
      <c r="S21" s="122">
        <f>+'Balance completo energía neta'!S21</f>
        <v>0</v>
      </c>
      <c r="T21" s="122">
        <f>+'Balance completo energía neta'!T21</f>
        <v>0</v>
      </c>
      <c r="U21" s="177">
        <f>+'Balance completo energía neta'!U21</f>
        <v>0</v>
      </c>
      <c r="V21" s="121">
        <f>+'Balance completo energía neta'!V21</f>
        <v>0</v>
      </c>
      <c r="W21" s="121">
        <f>+'Balance completo energía neta'!W21</f>
        <v>0</v>
      </c>
      <c r="X21" s="122">
        <f>+'Balance completo energía neta'!X21</f>
        <v>0</v>
      </c>
      <c r="Y21" s="122">
        <f>+'Balance completo energía neta'!Y21</f>
        <v>0</v>
      </c>
      <c r="Z21" s="122">
        <f>+'Balance completo energía neta'!Z21</f>
        <v>0</v>
      </c>
      <c r="AA21" s="123">
        <f>+'Balance completo energía neta'!AA21</f>
        <v>0</v>
      </c>
      <c r="AB21" s="122">
        <f>+'Balance completo energía neta'!AB21</f>
        <v>0</v>
      </c>
      <c r="AC21" s="122">
        <f>+'Balance completo energía neta'!AC21</f>
        <v>0</v>
      </c>
      <c r="AD21" s="122">
        <f>+'Balance completo energía neta'!AD21</f>
        <v>0</v>
      </c>
      <c r="AE21" s="122">
        <f>+'Balance completo energía neta'!AE21</f>
        <v>0</v>
      </c>
      <c r="AF21" s="178">
        <f>+'Balance completo energía neta'!AF21</f>
        <v>0</v>
      </c>
      <c r="AG21" s="178">
        <f>+'Balance completo energía neta'!AG21</f>
        <v>0</v>
      </c>
      <c r="AH21" s="123">
        <f>+'Balance completo energía neta'!AH21</f>
        <v>0</v>
      </c>
      <c r="AI21" s="122">
        <f>+'Balance completo energía neta'!AI21</f>
        <v>0</v>
      </c>
      <c r="AJ21" s="122">
        <f>+'Balance completo energía neta'!AJ21</f>
        <v>0</v>
      </c>
      <c r="AK21" s="122">
        <f>+'Balance completo energía neta'!AK21</f>
        <v>0</v>
      </c>
      <c r="AL21" s="122">
        <f>+'Balance completo energía neta'!AL21</f>
        <v>0</v>
      </c>
      <c r="AM21" s="122">
        <f>+'Balance completo energía neta'!AM21</f>
        <v>0</v>
      </c>
      <c r="AN21" s="179">
        <f>+'Balance completo energía neta'!AN21</f>
        <v>0</v>
      </c>
      <c r="AO21" s="180">
        <f>+'Balance completo energía neta'!AO21</f>
        <v>0</v>
      </c>
    </row>
    <row r="22" spans="1:41" x14ac:dyDescent="0.25">
      <c r="A22" s="90"/>
      <c r="B22" s="102"/>
      <c r="C22" s="22" t="s">
        <v>82</v>
      </c>
      <c r="D22" s="181">
        <f>+'Balance completo energía neta'!D22</f>
        <v>0</v>
      </c>
      <c r="E22" s="182">
        <f>+'Balance completo energía neta'!E22</f>
        <v>0</v>
      </c>
      <c r="F22" s="182">
        <f>+'Balance completo energía neta'!F22</f>
        <v>0</v>
      </c>
      <c r="G22" s="182">
        <f>+'Balance completo energía neta'!G22</f>
        <v>0</v>
      </c>
      <c r="H22" s="182">
        <f>+'Balance completo energía neta'!H22</f>
        <v>0</v>
      </c>
      <c r="I22" s="183">
        <f>+'Balance completo energía neta'!I22</f>
        <v>0</v>
      </c>
      <c r="J22" s="184">
        <f>+'Balance completo energía neta'!J22</f>
        <v>0</v>
      </c>
      <c r="K22" s="182">
        <f>+'Balance completo energía neta'!K22</f>
        <v>0</v>
      </c>
      <c r="L22" s="182">
        <f>+'Balance completo energía neta'!L22</f>
        <v>0</v>
      </c>
      <c r="M22" s="182">
        <f>+'Balance completo energía neta'!M22</f>
        <v>0</v>
      </c>
      <c r="N22" s="182">
        <f>+'Balance completo energía neta'!N22</f>
        <v>0</v>
      </c>
      <c r="O22" s="183">
        <f>+'Balance completo energía neta'!O22</f>
        <v>0</v>
      </c>
      <c r="P22" s="184">
        <f>+'Balance completo energía neta'!P22</f>
        <v>0</v>
      </c>
      <c r="Q22" s="182">
        <f>+'Balance completo energía neta'!Q22</f>
        <v>0</v>
      </c>
      <c r="R22" s="182">
        <f>+'Balance completo energía neta'!R22</f>
        <v>0</v>
      </c>
      <c r="S22" s="182">
        <f>+'Balance completo energía neta'!S22</f>
        <v>0</v>
      </c>
      <c r="T22" s="182">
        <f>+'Balance completo energía neta'!T22</f>
        <v>0</v>
      </c>
      <c r="U22" s="185">
        <f>+'Balance completo energía neta'!U22</f>
        <v>0</v>
      </c>
      <c r="V22" s="181">
        <f>+'Balance completo energía neta'!V22</f>
        <v>0</v>
      </c>
      <c r="W22" s="186">
        <f>+'Balance completo energía neta'!W22</f>
        <v>0</v>
      </c>
      <c r="X22" s="182">
        <f>+'Balance completo energía neta'!X22</f>
        <v>0</v>
      </c>
      <c r="Y22" s="182">
        <f>+'Balance completo energía neta'!Y22</f>
        <v>0</v>
      </c>
      <c r="Z22" s="182">
        <f>+'Balance completo energía neta'!Z22</f>
        <v>0</v>
      </c>
      <c r="AA22" s="183">
        <f>+'Balance completo energía neta'!AA22</f>
        <v>0</v>
      </c>
      <c r="AB22" s="184">
        <f>+'Balance completo energía neta'!AB22</f>
        <v>0</v>
      </c>
      <c r="AC22" s="182">
        <f>+'Balance completo energía neta'!AC22</f>
        <v>0</v>
      </c>
      <c r="AD22" s="182">
        <f>+'Balance completo energía neta'!AD22</f>
        <v>0</v>
      </c>
      <c r="AE22" s="182">
        <f>+'Balance completo energía neta'!AE22</f>
        <v>0</v>
      </c>
      <c r="AF22" s="182">
        <f>+'Balance completo energía neta'!AF22</f>
        <v>0</v>
      </c>
      <c r="AG22" s="182">
        <f>+'Balance completo energía neta'!AG22</f>
        <v>0</v>
      </c>
      <c r="AH22" s="183">
        <f>+'Balance completo energía neta'!AH22</f>
        <v>0</v>
      </c>
      <c r="AI22" s="184">
        <f>+'Balance completo energía neta'!AI22</f>
        <v>0</v>
      </c>
      <c r="AJ22" s="182">
        <f>+'Balance completo energía neta'!AJ22</f>
        <v>0</v>
      </c>
      <c r="AK22" s="182">
        <f>+'Balance completo energía neta'!AK22</f>
        <v>0</v>
      </c>
      <c r="AL22" s="182">
        <f>+'Balance completo energía neta'!AL22</f>
        <v>0</v>
      </c>
      <c r="AM22" s="182">
        <f>+'Balance completo energía neta'!AM22</f>
        <v>-16431</v>
      </c>
      <c r="AN22" s="187">
        <f>+'Balance completo energía neta'!AN22</f>
        <v>-16431</v>
      </c>
      <c r="AO22" s="245">
        <f>+'Balance completo energía neta'!AO22</f>
        <v>-16431</v>
      </c>
    </row>
    <row r="23" spans="1:41" x14ac:dyDescent="0.25">
      <c r="A23" s="90"/>
      <c r="B23" s="103"/>
      <c r="C23" s="41" t="s">
        <v>83</v>
      </c>
      <c r="D23" s="246">
        <f>'Balance completo energía neta'!D23</f>
        <v>-891.62669700686433</v>
      </c>
      <c r="E23" s="247"/>
      <c r="F23" s="247"/>
      <c r="G23" s="237">
        <f>'Balance completo energía neta'!G23</f>
        <v>-24299.37658836793</v>
      </c>
      <c r="H23" s="237">
        <f>'Balance completo energía neta'!H23</f>
        <v>1466.636937369135</v>
      </c>
      <c r="I23" s="237">
        <f>'Balance completo energía neta'!I23</f>
        <v>-1.6999999999998181</v>
      </c>
      <c r="J23" s="237">
        <f>'Balance completo energía neta'!J23</f>
        <v>190</v>
      </c>
      <c r="K23" s="237">
        <f>'Balance completo energía neta'!K23</f>
        <v>0</v>
      </c>
      <c r="L23" s="237">
        <f>'Balance completo energía neta'!L23</f>
        <v>7.4346717581441624E-5</v>
      </c>
      <c r="M23" s="237">
        <f>'Balance completo energía neta'!M23</f>
        <v>-703.69358427412544</v>
      </c>
      <c r="N23" s="237">
        <f>'Balance completo energía neta'!N23</f>
        <v>0</v>
      </c>
      <c r="O23" s="237">
        <f>'Balance completo energía neta'!O23</f>
        <v>32.970896970447939</v>
      </c>
      <c r="P23" s="237">
        <f>'Balance completo energía neta'!P23</f>
        <v>122</v>
      </c>
      <c r="Q23" s="237">
        <f>'Balance completo energía neta'!Q23</f>
        <v>0</v>
      </c>
      <c r="R23" s="237">
        <f>'Balance completo energía neta'!R23</f>
        <v>30</v>
      </c>
      <c r="S23" s="237">
        <f>'Balance completo energía neta'!S23</f>
        <v>0</v>
      </c>
      <c r="T23" s="237">
        <f>'Balance completo energía neta'!T23</f>
        <v>-81.130610000000004</v>
      </c>
      <c r="U23" s="238">
        <f>'Balance completo energía neta'!U23</f>
        <v>0</v>
      </c>
      <c r="V23" s="248">
        <f>'Balance completo energía neta'!V23</f>
        <v>-24135.919570962578</v>
      </c>
      <c r="W23" s="248">
        <f>'Balance completo energía neta'!W23</f>
        <v>-9.2799999999897409E-3</v>
      </c>
      <c r="X23" s="237">
        <f>'Balance completo energía neta'!X23</f>
        <v>0</v>
      </c>
      <c r="Y23" s="237">
        <f>'Balance completo energía neta'!Y23</f>
        <v>-4279.8295578581465</v>
      </c>
      <c r="Z23" s="237">
        <f>'Balance completo energía neta'!Z23</f>
        <v>39.836309493955923</v>
      </c>
      <c r="AA23" s="237">
        <f>'Balance completo energía neta'!AA23</f>
        <v>-1759.7667073312914</v>
      </c>
      <c r="AB23" s="237">
        <f>'Balance completo energía neta'!AB23</f>
        <v>343.67662784354798</v>
      </c>
      <c r="AC23" s="237">
        <f>'Balance completo energía neta'!AC23</f>
        <v>-1137.7593950000009</v>
      </c>
      <c r="AD23" s="237">
        <f>'Balance completo energía neta'!AD23</f>
        <v>-1</v>
      </c>
      <c r="AE23" s="237">
        <f>'Balance completo energía neta'!AE23</f>
        <v>-3299.7549389463675</v>
      </c>
      <c r="AF23" s="247">
        <f>'Balance completo energía neta'!AF23</f>
        <v>-447.10925089235468</v>
      </c>
      <c r="AG23" s="247"/>
      <c r="AH23" s="237">
        <f>'Balance completo energía neta'!AH23</f>
        <v>209</v>
      </c>
      <c r="AI23" s="237">
        <f>'Balance completo energía neta'!AI23</f>
        <v>-6.6940652534744993</v>
      </c>
      <c r="AJ23" s="237">
        <f>'Balance completo energía neta'!AJ23</f>
        <v>-193</v>
      </c>
      <c r="AK23" s="237">
        <f>'Balance completo energía neta'!AK23</f>
        <v>8089.0546363961912</v>
      </c>
      <c r="AL23" s="237">
        <f>'Balance completo energía neta'!AL23</f>
        <v>0</v>
      </c>
      <c r="AM23" s="237">
        <f>'Balance completo energía neta'!AM23</f>
        <v>-5.7087969784915913</v>
      </c>
      <c r="AN23" s="239">
        <f>'Balance completo energía neta'!AN23</f>
        <v>-24135.919570962578</v>
      </c>
      <c r="AO23" s="239">
        <f>'Balance completo energía neta'!AO23</f>
        <v>-26584.983989489032</v>
      </c>
    </row>
    <row r="24" spans="1:41" s="6" customFormat="1" ht="15" customHeight="1" x14ac:dyDescent="0.25">
      <c r="A24" s="90" t="s">
        <v>123</v>
      </c>
      <c r="B24" s="88" t="s">
        <v>122</v>
      </c>
      <c r="C24" s="23" t="s">
        <v>143</v>
      </c>
      <c r="D24" s="111">
        <f>+D25+D26</f>
        <v>15896.073043081142</v>
      </c>
      <c r="E24" s="112">
        <f t="shared" ref="E24" si="12">+E25+E26</f>
        <v>5042.3368554237386</v>
      </c>
      <c r="F24" s="112">
        <f t="shared" ref="F24" si="13">+F25+F26</f>
        <v>2020.2167985019839</v>
      </c>
      <c r="G24" s="112">
        <f t="shared" ref="G24" si="14">+G25+G26</f>
        <v>100554.37658836793</v>
      </c>
      <c r="H24" s="112">
        <f t="shared" ref="H24" si="15">+H25+H26</f>
        <v>6775.363062630865</v>
      </c>
      <c r="I24" s="112">
        <f t="shared" ref="I24" si="16">+I25+I26</f>
        <v>7706.7</v>
      </c>
      <c r="J24" s="112">
        <f t="shared" ref="J24" si="17">+J25+J26</f>
        <v>0</v>
      </c>
      <c r="K24" s="112">
        <f t="shared" ref="K24" si="18">+K25+K26</f>
        <v>0</v>
      </c>
      <c r="L24" s="112">
        <f t="shared" ref="L24" si="19">+L25+L26</f>
        <v>0.99992565328241856</v>
      </c>
      <c r="M24" s="112">
        <f t="shared" ref="M24" si="20">+M25+M26</f>
        <v>1014.6935842741254</v>
      </c>
      <c r="N24" s="112">
        <f t="shared" ref="N24" si="21">+N25+N26</f>
        <v>0</v>
      </c>
      <c r="O24" s="112">
        <f t="shared" ref="O24" si="22">+O25+O26</f>
        <v>0</v>
      </c>
      <c r="P24" s="112">
        <f t="shared" ref="P24" si="23">+P25+P26</f>
        <v>0</v>
      </c>
      <c r="Q24" s="112">
        <f t="shared" ref="Q24" si="24">+Q25+Q26</f>
        <v>0</v>
      </c>
      <c r="R24" s="112">
        <f t="shared" ref="R24" si="25">+R25+R26</f>
        <v>0</v>
      </c>
      <c r="S24" s="112">
        <f t="shared" ref="S24" si="26">+S25+S26</f>
        <v>0</v>
      </c>
      <c r="T24" s="112">
        <f t="shared" ref="T24" si="27">+T25+T26</f>
        <v>81.130610000000004</v>
      </c>
      <c r="U24" s="192">
        <f t="shared" ref="U24" si="28">+U25+U26</f>
        <v>0</v>
      </c>
      <c r="V24" s="111">
        <f t="shared" ref="V24" si="29">+V25+V26</f>
        <v>139091.89046793303</v>
      </c>
      <c r="W24" s="111">
        <f t="shared" ref="W24" si="30">+W25+W26</f>
        <v>1016.00928</v>
      </c>
      <c r="X24" s="112">
        <f t="shared" ref="X24" si="31">+X25+X26</f>
        <v>0</v>
      </c>
      <c r="Y24" s="112">
        <f t="shared" ref="Y24" si="32">+Y25+Y26</f>
        <v>6173.8295578581465</v>
      </c>
      <c r="Z24" s="112">
        <f t="shared" ref="Z24" si="33">+Z25+Z26</f>
        <v>71387.163690506044</v>
      </c>
      <c r="AA24" s="112">
        <f t="shared" ref="AA24" si="34">+AA25+AA26</f>
        <v>54366.766707331291</v>
      </c>
      <c r="AB24" s="112">
        <f t="shared" ref="AB24" si="35">+AB25+AB26</f>
        <v>9876.323372156452</v>
      </c>
      <c r="AC24" s="112">
        <f t="shared" ref="AC24" si="36">+AC25+AC26</f>
        <v>33752.759395000001</v>
      </c>
      <c r="AD24" s="112">
        <f t="shared" ref="AD24" si="37">+AD25+AD26</f>
        <v>0</v>
      </c>
      <c r="AE24" s="112">
        <f t="shared" ref="AE24" si="38">+AE25+AE26</f>
        <v>208971.75493894637</v>
      </c>
      <c r="AF24" s="112">
        <f t="shared" ref="AF24" si="39">+AF25+AF26</f>
        <v>16189.914947482108</v>
      </c>
      <c r="AG24" s="112">
        <f t="shared" ref="AG24" si="40">+AG25+AG26</f>
        <v>979.19430341024679</v>
      </c>
      <c r="AH24" s="112">
        <f t="shared" ref="AH24" si="41">+AH25+AH26</f>
        <v>16040</v>
      </c>
      <c r="AI24" s="112">
        <f t="shared" ref="AI24" si="42">+AI25+AI26</f>
        <v>6.6940652534744993</v>
      </c>
      <c r="AJ24" s="112">
        <f t="shared" ref="AJ24" si="43">+AJ25+AJ26</f>
        <v>0</v>
      </c>
      <c r="AK24" s="112">
        <f t="shared" ref="AK24" si="44">+AK25+AK26</f>
        <v>81938.945363603809</v>
      </c>
      <c r="AL24" s="112">
        <f t="shared" ref="AL24" si="45">+AL25+AL26</f>
        <v>0</v>
      </c>
      <c r="AM24" s="112">
        <f t="shared" ref="AM24" si="46">+AM25+AM26</f>
        <v>137739.70879697849</v>
      </c>
      <c r="AN24" s="193">
        <f t="shared" ref="AN24" si="47">+AN25+AN26</f>
        <v>638439.06441852637</v>
      </c>
      <c r="AO24" s="193">
        <f t="shared" ref="AO24" si="48">+AO25+AO26</f>
        <v>777530.9548864594</v>
      </c>
    </row>
    <row r="25" spans="1:41" s="4" customFormat="1" x14ac:dyDescent="0.25">
      <c r="A25" s="90"/>
      <c r="B25" s="88"/>
      <c r="C25" s="24" t="s">
        <v>84</v>
      </c>
      <c r="D25" s="114"/>
      <c r="E25" s="115"/>
      <c r="F25" s="115"/>
      <c r="G25" s="115"/>
      <c r="H25" s="115"/>
      <c r="I25" s="115">
        <v>2280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74"/>
      <c r="V25" s="114">
        <f t="shared" ref="V25" si="49">SUM(D25:U25)</f>
        <v>2280</v>
      </c>
      <c r="W25" s="114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>
        <f>'Balance completo energía neta'!AH25</f>
        <v>16040</v>
      </c>
      <c r="AI25" s="115"/>
      <c r="AJ25" s="115"/>
      <c r="AK25" s="115"/>
      <c r="AL25" s="115"/>
      <c r="AM25" s="115"/>
      <c r="AN25" s="176">
        <f t="shared" ref="AN25" si="50">SUM(W25:AM25)</f>
        <v>16040</v>
      </c>
      <c r="AO25" s="176">
        <f t="shared" ref="AO25" si="51">+AN25+V25</f>
        <v>18320</v>
      </c>
    </row>
    <row r="26" spans="1:41" s="4" customFormat="1" x14ac:dyDescent="0.25">
      <c r="A26" s="90"/>
      <c r="B26" s="88"/>
      <c r="C26" s="25" t="s">
        <v>85</v>
      </c>
      <c r="D26" s="117">
        <f>+D27+D28+D29+D30+D31+D32+D33+D34+D35</f>
        <v>15896.073043081142</v>
      </c>
      <c r="E26" s="118">
        <f t="shared" ref="E26" si="52">+E27+E28+E29+E30+E31+E32+E33+E34+E35</f>
        <v>5042.3368554237386</v>
      </c>
      <c r="F26" s="118">
        <f t="shared" ref="F26" si="53">+F27+F28+F29+F30+F31+F32+F33+F34+F35</f>
        <v>2020.2167985019839</v>
      </c>
      <c r="G26" s="118">
        <f t="shared" ref="G26" si="54">+G27+G28+G29+G30+G31+G32+G33+G34+G35</f>
        <v>100554.37658836793</v>
      </c>
      <c r="H26" s="118">
        <f t="shared" ref="H26" si="55">+H27+H28+H29+H30+H31+H32+H33+H34+H35</f>
        <v>6775.363062630865</v>
      </c>
      <c r="I26" s="118">
        <f t="shared" ref="I26" si="56">+I27+I28+I29+I30+I31+I32+I33+I34+I35</f>
        <v>5426.7</v>
      </c>
      <c r="J26" s="118">
        <f t="shared" ref="J26" si="57">+J27+J28+J29+J30+J31+J32+J33+J34+J35</f>
        <v>0</v>
      </c>
      <c r="K26" s="118">
        <f t="shared" ref="K26" si="58">+K27+K28+K29+K30+K31+K32+K33+K34+K35</f>
        <v>0</v>
      </c>
      <c r="L26" s="118">
        <f t="shared" ref="L26" si="59">+L27+L28+L29+L30+L31+L32+L33+L34+L35</f>
        <v>0.99992565328241856</v>
      </c>
      <c r="M26" s="118">
        <f t="shared" ref="M26" si="60">+M27+M28+M29+M30+M31+M32+M33+M34+M35</f>
        <v>1014.6935842741254</v>
      </c>
      <c r="N26" s="118">
        <f t="shared" ref="N26" si="61">+N27+N28+N29+N30+N31+N32+N33+N34+N35</f>
        <v>0</v>
      </c>
      <c r="O26" s="118">
        <f t="shared" ref="O26" si="62">+O27+O28+O29+O30+O31+O32+O33+O34+O35</f>
        <v>0</v>
      </c>
      <c r="P26" s="118">
        <f t="shared" ref="P26" si="63">+P27+P28+P29+P30+P31+P32+P33+P34+P35</f>
        <v>0</v>
      </c>
      <c r="Q26" s="118">
        <f t="shared" ref="Q26" si="64">+Q27+Q28+Q29+Q30+Q31+Q32+Q33+Q34+Q35</f>
        <v>0</v>
      </c>
      <c r="R26" s="118">
        <f t="shared" ref="R26" si="65">+R27+R28+R29+R30+R31+R32+R33+R34+R35</f>
        <v>0</v>
      </c>
      <c r="S26" s="118">
        <f t="shared" ref="S26" si="66">+S27+S28+S29+S30+S31+S32+S33+S34+S35</f>
        <v>0</v>
      </c>
      <c r="T26" s="118">
        <f t="shared" ref="T26" si="67">+T27+T28+T29+T30+T31+T32+T33+T34+T35</f>
        <v>81.130610000000004</v>
      </c>
      <c r="U26" s="194">
        <f t="shared" ref="U26" si="68">+U27+U28+U29+U30+U31+U32+U33+U34+U35</f>
        <v>0</v>
      </c>
      <c r="V26" s="117">
        <f t="shared" ref="V26" si="69">+V27+V28+V29+V30+V31+V32+V33+V34+V35</f>
        <v>136811.89046793303</v>
      </c>
      <c r="W26" s="117">
        <f t="shared" ref="W26" si="70">+W27+W28+W29+W30+W31+W32+W33+W34+W35</f>
        <v>1016.00928</v>
      </c>
      <c r="X26" s="118">
        <f t="shared" ref="X26" si="71">+X27+X28+X29+X30+X31+X32+X33+X34+X35</f>
        <v>0</v>
      </c>
      <c r="Y26" s="118">
        <f t="shared" ref="Y26" si="72">+Y27+Y28+Y29+Y30+Y31+Y32+Y33+Y34+Y35</f>
        <v>6173.8295578581465</v>
      </c>
      <c r="Z26" s="118">
        <f t="shared" ref="Z26" si="73">+Z27+Z28+Z29+Z30+Z31+Z32+Z33+Z34+Z35</f>
        <v>71387.163690506044</v>
      </c>
      <c r="AA26" s="118">
        <f t="shared" ref="AA26" si="74">+AA27+AA28+AA29+AA30+AA31+AA32+AA33+AA34+AA35</f>
        <v>54366.766707331291</v>
      </c>
      <c r="AB26" s="118">
        <f t="shared" ref="AB26" si="75">+AB27+AB28+AB29+AB30+AB31+AB32+AB33+AB34+AB35</f>
        <v>9876.323372156452</v>
      </c>
      <c r="AC26" s="118">
        <f t="shared" ref="AC26" si="76">+AC27+AC28+AC29+AC30+AC31+AC32+AC33+AC34+AC35</f>
        <v>33752.759395000001</v>
      </c>
      <c r="AD26" s="118">
        <f t="shared" ref="AD26" si="77">+AD27+AD28+AD29+AD30+AD31+AD32+AD33+AD34+AD35</f>
        <v>0</v>
      </c>
      <c r="AE26" s="118">
        <f t="shared" ref="AE26" si="78">+AE27+AE28+AE29+AE30+AE31+AE32+AE33+AE34+AE35</f>
        <v>208971.75493894637</v>
      </c>
      <c r="AF26" s="118">
        <f t="shared" ref="AF26" si="79">+AF27+AF28+AF29+AF30+AF31+AF32+AF33+AF34+AF35</f>
        <v>16189.914947482108</v>
      </c>
      <c r="AG26" s="118">
        <f t="shared" ref="AG26" si="80">+AG27+AG28+AG29+AG30+AG31+AG32+AG33+AG34+AG35</f>
        <v>979.19430341024679</v>
      </c>
      <c r="AH26" s="118">
        <f t="shared" ref="AH26" si="81">+AH27+AH28+AH29+AH30+AH31+AH32+AH33+AH34+AH35</f>
        <v>0</v>
      </c>
      <c r="AI26" s="118">
        <f t="shared" ref="AI26" si="82">+AI27+AI28+AI29+AI30+AI31+AI32+AI33+AI34+AI35</f>
        <v>6.6940652534744993</v>
      </c>
      <c r="AJ26" s="118">
        <f t="shared" ref="AJ26" si="83">+AJ27+AJ28+AJ29+AJ30+AJ31+AJ32+AJ33+AJ34+AJ35</f>
        <v>0</v>
      </c>
      <c r="AK26" s="118">
        <f t="shared" ref="AK26" si="84">+AK27+AK28+AK29+AK30+AK31+AK32+AK33+AK34+AK35</f>
        <v>81938.945363603809</v>
      </c>
      <c r="AL26" s="118">
        <f t="shared" ref="AL26" si="85">+AL27+AL28+AL29+AL30+AL31+AL32+AL33+AL34+AL35</f>
        <v>0</v>
      </c>
      <c r="AM26" s="118">
        <f t="shared" ref="AM26" si="86">+AM27+AM28+AM29+AM30+AM31+AM32+AM33+AM34+AM35</f>
        <v>137739.70879697849</v>
      </c>
      <c r="AN26" s="195">
        <f t="shared" ref="AN26" si="87">+AN27+AN28+AN29+AN30+AN31+AN32+AN33+AN34+AN35</f>
        <v>622399.06441852637</v>
      </c>
      <c r="AO26" s="195">
        <f t="shared" ref="AO26" si="88">+AO27+AO28+AO29+AO30+AO31+AO32+AO33+AO34+AO35</f>
        <v>759210.9548864594</v>
      </c>
    </row>
    <row r="27" spans="1:41" s="4" customFormat="1" x14ac:dyDescent="0.25">
      <c r="A27" s="90"/>
      <c r="B27" s="88"/>
      <c r="C27" s="24" t="s">
        <v>86</v>
      </c>
      <c r="D27" s="114">
        <f>+'Balance completo energía neta'!D27</f>
        <v>0</v>
      </c>
      <c r="E27" s="115">
        <f>+'Balance completo energía neta'!E27</f>
        <v>0</v>
      </c>
      <c r="F27" s="115">
        <f>+'Balance completo energía neta'!F27</f>
        <v>0</v>
      </c>
      <c r="G27" s="115">
        <f>+'Balance completo energía neta'!G27</f>
        <v>83949.671221339726</v>
      </c>
      <c r="H27" s="115">
        <f>+'Balance completo energía neta'!H27</f>
        <v>6775.363062630865</v>
      </c>
      <c r="I27" s="115">
        <f>+'Balance completo energía neta'!I27</f>
        <v>0</v>
      </c>
      <c r="J27" s="115">
        <f>+'Balance completo energía neta'!J27</f>
        <v>0</v>
      </c>
      <c r="K27" s="115">
        <f>+'Balance completo energía neta'!K27</f>
        <v>0</v>
      </c>
      <c r="L27" s="115">
        <f>+'Balance completo energía neta'!L27</f>
        <v>0.99992565328241856</v>
      </c>
      <c r="M27" s="115">
        <f>+'Balance completo energía neta'!M27</f>
        <v>614.62420195259517</v>
      </c>
      <c r="N27" s="115">
        <f>+'Balance completo energía neta'!N27</f>
        <v>0</v>
      </c>
      <c r="O27" s="115">
        <f>+'Balance completo energía neta'!O27</f>
        <v>0</v>
      </c>
      <c r="P27" s="115">
        <f>+'Balance completo energía neta'!P27</f>
        <v>0</v>
      </c>
      <c r="Q27" s="115">
        <f>+'Balance completo energía neta'!Q27</f>
        <v>0</v>
      </c>
      <c r="R27" s="115">
        <f>+'Balance completo energía neta'!R27</f>
        <v>0</v>
      </c>
      <c r="S27" s="115">
        <f>+'Balance completo energía neta'!S27</f>
        <v>0</v>
      </c>
      <c r="T27" s="115">
        <f>+'Balance completo energía neta'!T27</f>
        <v>0</v>
      </c>
      <c r="U27" s="174">
        <f>+'Balance completo energía neta'!U27</f>
        <v>0</v>
      </c>
      <c r="V27" s="114">
        <f t="shared" si="9"/>
        <v>91340.658411576456</v>
      </c>
      <c r="W27" s="114">
        <f>+'Balance completo energía neta'!W27</f>
        <v>0</v>
      </c>
      <c r="X27" s="115">
        <f>+'Balance completo energía neta'!X27</f>
        <v>0</v>
      </c>
      <c r="Y27" s="115">
        <f>+'Balance completo energía neta'!Y27</f>
        <v>3988.8311952064978</v>
      </c>
      <c r="Z27" s="115">
        <f>+'Balance completo energía neta'!Z27</f>
        <v>33021.296336071326</v>
      </c>
      <c r="AA27" s="115">
        <f>+'Balance completo energía neta'!AA27</f>
        <v>0</v>
      </c>
      <c r="AB27" s="115">
        <f>+'Balance completo energía neta'!AB27</f>
        <v>0</v>
      </c>
      <c r="AC27" s="115">
        <f>+'Balance completo energía neta'!AC27</f>
        <v>0</v>
      </c>
      <c r="AD27" s="115">
        <f>+'Balance completo energía neta'!AD27</f>
        <v>0</v>
      </c>
      <c r="AE27" s="115">
        <f>+'Balance completo energía neta'!AE27</f>
        <v>0</v>
      </c>
      <c r="AF27" s="115">
        <f>+'Balance completo energía neta'!AF27</f>
        <v>0</v>
      </c>
      <c r="AG27" s="115">
        <f>+'Balance completo energía neta'!AG27</f>
        <v>0</v>
      </c>
      <c r="AH27" s="115">
        <f>+'Balance completo energía neta'!AH27</f>
        <v>0</v>
      </c>
      <c r="AI27" s="115">
        <f>+'Balance completo energía neta'!AI27</f>
        <v>0</v>
      </c>
      <c r="AJ27" s="115">
        <f>+'Balance completo energía neta'!AJ27</f>
        <v>0</v>
      </c>
      <c r="AK27" s="115">
        <f>+'Balance completo energía neta'!AK27</f>
        <v>1089.0134612458453</v>
      </c>
      <c r="AL27" s="115">
        <f>+'Balance completo energía neta'!AL27</f>
        <v>0</v>
      </c>
      <c r="AM27" s="115">
        <f>+'Balance completo energía neta'!AM27</f>
        <v>31522.133549274015</v>
      </c>
      <c r="AN27" s="176">
        <f t="shared" si="10"/>
        <v>69621.274541797684</v>
      </c>
      <c r="AO27" s="176">
        <f t="shared" si="11"/>
        <v>160961.93295337414</v>
      </c>
    </row>
    <row r="28" spans="1:41" s="4" customFormat="1" x14ac:dyDescent="0.25">
      <c r="A28" s="90"/>
      <c r="B28" s="88"/>
      <c r="C28" s="25" t="s">
        <v>87</v>
      </c>
      <c r="D28" s="117">
        <f>+'Balance completo energía neta'!D28</f>
        <v>0</v>
      </c>
      <c r="E28" s="118">
        <f>+'Balance completo energía neta'!E28</f>
        <v>7</v>
      </c>
      <c r="F28" s="118">
        <f>+'Balance completo energía neta'!F28</f>
        <v>0</v>
      </c>
      <c r="G28" s="118">
        <f>+'Balance completo energía neta'!G28</f>
        <v>3247.2443530002233</v>
      </c>
      <c r="H28" s="118">
        <f>+'Balance completo energía neta'!H28</f>
        <v>0</v>
      </c>
      <c r="I28" s="118">
        <f>+'Balance completo energía neta'!I28</f>
        <v>0</v>
      </c>
      <c r="J28" s="118">
        <f>+'Balance completo energía neta'!J28</f>
        <v>0</v>
      </c>
      <c r="K28" s="118">
        <f>+'Balance completo energía neta'!K28</f>
        <v>0</v>
      </c>
      <c r="L28" s="118">
        <f>+'Balance completo energía neta'!L28</f>
        <v>0</v>
      </c>
      <c r="M28" s="118">
        <f>+'Balance completo energía neta'!M28</f>
        <v>391.55554478222803</v>
      </c>
      <c r="N28" s="118">
        <f>+'Balance completo energía neta'!N28</f>
        <v>0</v>
      </c>
      <c r="O28" s="118">
        <f>+'Balance completo energía neta'!O28</f>
        <v>0</v>
      </c>
      <c r="P28" s="118">
        <f>+'Balance completo energía neta'!P28</f>
        <v>0</v>
      </c>
      <c r="Q28" s="118">
        <f>+'Balance completo energía neta'!Q28</f>
        <v>0</v>
      </c>
      <c r="R28" s="118">
        <f>+'Balance completo energía neta'!R28</f>
        <v>0</v>
      </c>
      <c r="S28" s="118">
        <f>+'Balance completo energía neta'!S28</f>
        <v>0</v>
      </c>
      <c r="T28" s="118">
        <f>+'Balance completo energía neta'!T28</f>
        <v>0</v>
      </c>
      <c r="U28" s="194">
        <f>+'Balance completo energía neta'!U28</f>
        <v>0</v>
      </c>
      <c r="V28" s="117">
        <f t="shared" si="9"/>
        <v>3645.7998977824514</v>
      </c>
      <c r="W28" s="117">
        <f>+'Balance completo energía neta'!W28</f>
        <v>0</v>
      </c>
      <c r="X28" s="118">
        <f>+'Balance completo energía neta'!X28</f>
        <v>0</v>
      </c>
      <c r="Y28" s="118">
        <f>+'Balance completo energía neta'!Y28</f>
        <v>802.9432788571213</v>
      </c>
      <c r="Z28" s="118">
        <f>+'Balance completo energía neta'!Z28</f>
        <v>3338.0093954461058</v>
      </c>
      <c r="AA28" s="118">
        <f>+'Balance completo energía neta'!AA28</f>
        <v>9</v>
      </c>
      <c r="AB28" s="118">
        <f>+'Balance completo energía neta'!AB28</f>
        <v>2</v>
      </c>
      <c r="AC28" s="118">
        <f>+'Balance completo energía neta'!AC28</f>
        <v>0</v>
      </c>
      <c r="AD28" s="118">
        <f>+'Balance completo energía neta'!AD28</f>
        <v>0</v>
      </c>
      <c r="AE28" s="118">
        <f>+'Balance completo energía neta'!AE28</f>
        <v>3332.6611187100966</v>
      </c>
      <c r="AF28" s="118">
        <f>+'Balance completo energía neta'!AF28</f>
        <v>2</v>
      </c>
      <c r="AG28" s="118">
        <f>+'Balance completo energía neta'!AG28</f>
        <v>0</v>
      </c>
      <c r="AH28" s="118">
        <f>+'Balance completo energía neta'!AH28</f>
        <v>0</v>
      </c>
      <c r="AI28" s="118">
        <f>+'Balance completo energía neta'!AI28</f>
        <v>0</v>
      </c>
      <c r="AJ28" s="118">
        <f>+'Balance completo energía neta'!AJ28</f>
        <v>0</v>
      </c>
      <c r="AK28" s="118">
        <f>+'Balance completo energía neta'!AK28</f>
        <v>7373.1810883359467</v>
      </c>
      <c r="AL28" s="118">
        <f>+'Balance completo energía neta'!AL28</f>
        <v>0</v>
      </c>
      <c r="AM28" s="118">
        <f>+'Balance completo energía neta'!AM28</f>
        <v>20759.656008110323</v>
      </c>
      <c r="AN28" s="195">
        <f t="shared" si="10"/>
        <v>35619.450889459593</v>
      </c>
      <c r="AO28" s="195">
        <f t="shared" si="11"/>
        <v>39265.250787242046</v>
      </c>
    </row>
    <row r="29" spans="1:41" s="4" customFormat="1" x14ac:dyDescent="0.25">
      <c r="A29" s="90"/>
      <c r="B29" s="88"/>
      <c r="C29" s="24" t="s">
        <v>91</v>
      </c>
      <c r="D29" s="114">
        <f>+'Balance completo energía neta'!D34</f>
        <v>0</v>
      </c>
      <c r="E29" s="115">
        <f>+'Balance completo energía neta'!E34</f>
        <v>0</v>
      </c>
      <c r="F29" s="115">
        <f>+'Balance completo energía neta'!F34</f>
        <v>0</v>
      </c>
      <c r="G29" s="115">
        <f>+'Balance completo energía neta'!G34</f>
        <v>117.98668434599972</v>
      </c>
      <c r="H29" s="115">
        <f>+'Balance completo energía neta'!H34</f>
        <v>0</v>
      </c>
      <c r="I29" s="115">
        <f>+'Balance completo energía neta'!I34</f>
        <v>0</v>
      </c>
      <c r="J29" s="115">
        <f>+'Balance completo energía neta'!J34</f>
        <v>0</v>
      </c>
      <c r="K29" s="115">
        <f>+'Balance completo energía neta'!K34</f>
        <v>0</v>
      </c>
      <c r="L29" s="115">
        <f>+'Balance completo energía neta'!L34</f>
        <v>0</v>
      </c>
      <c r="M29" s="115">
        <f>+'Balance completo energía neta'!M34</f>
        <v>1.2798780716485834</v>
      </c>
      <c r="N29" s="115">
        <f>+'Balance completo energía neta'!N34</f>
        <v>0</v>
      </c>
      <c r="O29" s="115">
        <f>+'Balance completo energía neta'!O34</f>
        <v>0</v>
      </c>
      <c r="P29" s="115">
        <f>+'Balance completo energía neta'!P34</f>
        <v>0</v>
      </c>
      <c r="Q29" s="115">
        <f>+'Balance completo energía neta'!Q34</f>
        <v>0</v>
      </c>
      <c r="R29" s="115">
        <f>+'Balance completo energía neta'!R34</f>
        <v>0</v>
      </c>
      <c r="S29" s="115">
        <f>+'Balance completo energía neta'!S34</f>
        <v>0</v>
      </c>
      <c r="T29" s="115">
        <f>+'Balance completo energía neta'!T34</f>
        <v>0</v>
      </c>
      <c r="U29" s="174">
        <f>+'Balance completo energía neta'!U34</f>
        <v>0</v>
      </c>
      <c r="V29" s="114">
        <f t="shared" si="9"/>
        <v>119.2665624176483</v>
      </c>
      <c r="W29" s="114">
        <f>+'Balance completo energía neta'!W34</f>
        <v>0</v>
      </c>
      <c r="X29" s="115">
        <f>+'Balance completo energía neta'!X34</f>
        <v>0</v>
      </c>
      <c r="Y29" s="115">
        <f>+'Balance completo energía neta'!Y34</f>
        <v>0.77588678669854583</v>
      </c>
      <c r="Z29" s="115">
        <f>+'Balance completo energía neta'!Z34</f>
        <v>51.790387364880345</v>
      </c>
      <c r="AA29" s="115">
        <f>+'Balance completo energía neta'!AA34</f>
        <v>6586</v>
      </c>
      <c r="AB29" s="115">
        <f>+'Balance completo energía neta'!AB34</f>
        <v>1196.0722081899794</v>
      </c>
      <c r="AC29" s="115">
        <f>+'Balance completo energía neta'!AC34</f>
        <v>2363</v>
      </c>
      <c r="AD29" s="115">
        <f>+'Balance completo energía neta'!AD34</f>
        <v>0</v>
      </c>
      <c r="AE29" s="115">
        <f>+'Balance completo energía neta'!AE34</f>
        <v>0.45585404500715321</v>
      </c>
      <c r="AF29" s="115">
        <f>+'Balance completo energía neta'!AF34</f>
        <v>0</v>
      </c>
      <c r="AG29" s="115">
        <f>+'Balance completo energía neta'!AG34</f>
        <v>0</v>
      </c>
      <c r="AH29" s="115">
        <f>+'Balance completo energía neta'!AH34</f>
        <v>0</v>
      </c>
      <c r="AI29" s="115">
        <f>+'Balance completo energía neta'!AI34</f>
        <v>0</v>
      </c>
      <c r="AJ29" s="115">
        <f>+'Balance completo energía neta'!AJ34</f>
        <v>0</v>
      </c>
      <c r="AK29" s="115">
        <f>+'Balance completo energía neta'!AK34</f>
        <v>9.7956148805510921</v>
      </c>
      <c r="AL29" s="115">
        <f>+'Balance completo energía neta'!AL34</f>
        <v>0</v>
      </c>
      <c r="AM29" s="115">
        <f>+'Balance completo energía neta'!AM34</f>
        <v>7104.8536242236169</v>
      </c>
      <c r="AN29" s="176">
        <f t="shared" si="10"/>
        <v>17312.743575490735</v>
      </c>
      <c r="AO29" s="176">
        <f t="shared" si="11"/>
        <v>17432.010137908383</v>
      </c>
    </row>
    <row r="30" spans="1:41" s="4" customFormat="1" x14ac:dyDescent="0.25">
      <c r="A30" s="90"/>
      <c r="B30" s="88"/>
      <c r="C30" s="25" t="s">
        <v>94</v>
      </c>
      <c r="D30" s="117">
        <f>+'Balance completo energía neta'!D38</f>
        <v>0</v>
      </c>
      <c r="E30" s="118">
        <f>+'Balance completo energía neta'!E38</f>
        <v>0</v>
      </c>
      <c r="F30" s="118">
        <f>+'Balance completo energía neta'!F38</f>
        <v>0</v>
      </c>
      <c r="G30" s="118">
        <f>+'Balance completo energía neta'!G38</f>
        <v>0.2714126199289888</v>
      </c>
      <c r="H30" s="118">
        <f>+'Balance completo energía neta'!H38</f>
        <v>0</v>
      </c>
      <c r="I30" s="118">
        <f>+'Balance completo energía neta'!I38</f>
        <v>0</v>
      </c>
      <c r="J30" s="118">
        <f>+'Balance completo energía neta'!J38</f>
        <v>0</v>
      </c>
      <c r="K30" s="118">
        <f>+'Balance completo energía neta'!K38</f>
        <v>0</v>
      </c>
      <c r="L30" s="118">
        <f>+'Balance completo energía neta'!L38</f>
        <v>0</v>
      </c>
      <c r="M30" s="118">
        <f>+'Balance completo energía neta'!M38</f>
        <v>0</v>
      </c>
      <c r="N30" s="118">
        <f>+'Balance completo energía neta'!N38</f>
        <v>0</v>
      </c>
      <c r="O30" s="118">
        <f>+'Balance completo energía neta'!O38</f>
        <v>0</v>
      </c>
      <c r="P30" s="118">
        <f>+'Balance completo energía neta'!P38</f>
        <v>0</v>
      </c>
      <c r="Q30" s="118">
        <f>+'Balance completo energía neta'!Q38</f>
        <v>0</v>
      </c>
      <c r="R30" s="118">
        <f>+'Balance completo energía neta'!R38</f>
        <v>0</v>
      </c>
      <c r="S30" s="118">
        <f>+'Balance completo energía neta'!S38</f>
        <v>0</v>
      </c>
      <c r="T30" s="118">
        <f>+'Balance completo energía neta'!T38</f>
        <v>0</v>
      </c>
      <c r="U30" s="194">
        <f>+'Balance completo energía neta'!U38</f>
        <v>0</v>
      </c>
      <c r="V30" s="117">
        <f t="shared" si="9"/>
        <v>0.2714126199289888</v>
      </c>
      <c r="W30" s="117">
        <f>+'Balance completo energía neta'!W38</f>
        <v>0</v>
      </c>
      <c r="X30" s="118">
        <f>+'Balance completo energía neta'!X38</f>
        <v>0</v>
      </c>
      <c r="Y30" s="118">
        <f>+'Balance completo energía neta'!Y38</f>
        <v>0.43273216960525895</v>
      </c>
      <c r="Z30" s="118">
        <f>+'Balance completo energía neta'!Z38</f>
        <v>16842.525241594689</v>
      </c>
      <c r="AA30" s="118">
        <f>+'Balance completo energía neta'!AA38</f>
        <v>46321.442085843468</v>
      </c>
      <c r="AB30" s="118">
        <f>+'Balance completo energía neta'!AB38</f>
        <v>8415.2597300591497</v>
      </c>
      <c r="AC30" s="118">
        <f>+'Balance completo energía neta'!AC38</f>
        <v>31389.759395000001</v>
      </c>
      <c r="AD30" s="118">
        <f>+'Balance completo energía neta'!AD38</f>
        <v>0</v>
      </c>
      <c r="AE30" s="118">
        <f>+'Balance completo energía neta'!AE38</f>
        <v>180380.61284534397</v>
      </c>
      <c r="AF30" s="118">
        <f>+'Balance completo energía neta'!AF38</f>
        <v>9564</v>
      </c>
      <c r="AG30" s="118">
        <f>+'Balance completo energía neta'!AG38</f>
        <v>0</v>
      </c>
      <c r="AH30" s="118">
        <f>+'Balance completo energía neta'!AH38</f>
        <v>0</v>
      </c>
      <c r="AI30" s="118">
        <f>+'Balance completo energía neta'!AI38</f>
        <v>0</v>
      </c>
      <c r="AJ30" s="118">
        <f>+'Balance completo energía neta'!AJ38</f>
        <v>0</v>
      </c>
      <c r="AK30" s="118">
        <f>+'Balance completo energía neta'!AK38</f>
        <v>24537.97362547891</v>
      </c>
      <c r="AL30" s="118">
        <f>+'Balance completo energía neta'!AL38</f>
        <v>0</v>
      </c>
      <c r="AM30" s="118">
        <f>+'Balance completo energía neta'!AM38</f>
        <v>12</v>
      </c>
      <c r="AN30" s="195">
        <f t="shared" si="10"/>
        <v>317464.0056554898</v>
      </c>
      <c r="AO30" s="195">
        <f t="shared" si="11"/>
        <v>317464.27706810972</v>
      </c>
    </row>
    <row r="31" spans="1:41" s="4" customFormat="1" x14ac:dyDescent="0.25">
      <c r="A31" s="90"/>
      <c r="B31" s="88"/>
      <c r="C31" s="24" t="s">
        <v>99</v>
      </c>
      <c r="D31" s="114">
        <f>+'Balance completo energía neta'!D45</f>
        <v>0</v>
      </c>
      <c r="E31" s="115">
        <f>+'Balance completo energía neta'!E45</f>
        <v>0</v>
      </c>
      <c r="F31" s="115">
        <f>+'Balance completo energía neta'!F45</f>
        <v>0</v>
      </c>
      <c r="G31" s="115">
        <f>+'Balance completo energía neta'!G45</f>
        <v>94.289874164220564</v>
      </c>
      <c r="H31" s="115">
        <f>+'Balance completo energía neta'!H45</f>
        <v>0</v>
      </c>
      <c r="I31" s="115">
        <f>+'Balance completo energía neta'!I45</f>
        <v>5426.7</v>
      </c>
      <c r="J31" s="115">
        <f>+'Balance completo energía neta'!J45</f>
        <v>0</v>
      </c>
      <c r="K31" s="115">
        <f>+'Balance completo energía neta'!K45</f>
        <v>0</v>
      </c>
      <c r="L31" s="115">
        <f>+'Balance completo energía neta'!L45</f>
        <v>0</v>
      </c>
      <c r="M31" s="115">
        <f>+'Balance completo energía neta'!M45</f>
        <v>5.026880058578179</v>
      </c>
      <c r="N31" s="115">
        <f>+'Balance completo energía neta'!N45</f>
        <v>0</v>
      </c>
      <c r="O31" s="115">
        <f>+'Balance completo energía neta'!O45</f>
        <v>0</v>
      </c>
      <c r="P31" s="115">
        <f>+'Balance completo energía neta'!P45</f>
        <v>0</v>
      </c>
      <c r="Q31" s="115">
        <f>+'Balance completo energía neta'!Q45</f>
        <v>0</v>
      </c>
      <c r="R31" s="115">
        <f>+'Balance completo energía neta'!R45</f>
        <v>0</v>
      </c>
      <c r="S31" s="115">
        <f>+'Balance completo energía neta'!S45</f>
        <v>0</v>
      </c>
      <c r="T31" s="115">
        <f>+'Balance completo energía neta'!T45</f>
        <v>0</v>
      </c>
      <c r="U31" s="174">
        <f>+'Balance completo energía neta'!U45</f>
        <v>0</v>
      </c>
      <c r="V31" s="114">
        <f t="shared" si="9"/>
        <v>5526.0167542227982</v>
      </c>
      <c r="W31" s="114">
        <f>+'Balance completo energía neta'!W45</f>
        <v>0</v>
      </c>
      <c r="X31" s="115">
        <f>+'Balance completo energía neta'!X45</f>
        <v>0</v>
      </c>
      <c r="Y31" s="115">
        <f>+'Balance completo energía neta'!Y45</f>
        <v>0.17376730038674548</v>
      </c>
      <c r="Z31" s="115">
        <f>+'Balance completo energía neta'!Z45</f>
        <v>57.664290794998131</v>
      </c>
      <c r="AA31" s="115">
        <f>+'Balance completo energía neta'!AA45</f>
        <v>0</v>
      </c>
      <c r="AB31" s="115">
        <f>+'Balance completo energía neta'!AB45</f>
        <v>79.947556437350016</v>
      </c>
      <c r="AC31" s="115">
        <f>+'Balance completo energía neta'!AC45</f>
        <v>0</v>
      </c>
      <c r="AD31" s="115">
        <f>+'Balance completo energía neta'!AD45</f>
        <v>0</v>
      </c>
      <c r="AE31" s="115">
        <f>+'Balance completo energía neta'!AE45</f>
        <v>1722.5780161247435</v>
      </c>
      <c r="AF31" s="115">
        <f>+'Balance completo energía neta'!AF45</f>
        <v>0</v>
      </c>
      <c r="AG31" s="115">
        <f>+'Balance completo energía neta'!AG45</f>
        <v>0</v>
      </c>
      <c r="AH31" s="115">
        <f>+'Balance completo energía neta'!AH45</f>
        <v>0</v>
      </c>
      <c r="AI31" s="115">
        <f>+'Balance completo energía neta'!AI45</f>
        <v>0</v>
      </c>
      <c r="AJ31" s="115">
        <f>+'Balance completo energía neta'!AJ45</f>
        <v>0</v>
      </c>
      <c r="AK31" s="115">
        <f>+'Balance completo energía neta'!AK45</f>
        <v>72.985464233649296</v>
      </c>
      <c r="AL31" s="115">
        <f>+'Balance completo energía neta'!AL45</f>
        <v>0</v>
      </c>
      <c r="AM31" s="115">
        <f>+'Balance completo energía neta'!AM45</f>
        <v>2981.6885549168023</v>
      </c>
      <c r="AN31" s="176">
        <f t="shared" si="10"/>
        <v>4915.0376498079295</v>
      </c>
      <c r="AO31" s="176">
        <f t="shared" si="11"/>
        <v>10441.054404030729</v>
      </c>
    </row>
    <row r="32" spans="1:41" s="4" customFormat="1" x14ac:dyDescent="0.25">
      <c r="A32" s="90"/>
      <c r="B32" s="88"/>
      <c r="C32" s="25" t="s">
        <v>100</v>
      </c>
      <c r="D32" s="117">
        <f>+'Balance completo energía neta'!D46</f>
        <v>0</v>
      </c>
      <c r="E32" s="118">
        <f>+'Balance completo energía neta'!E46</f>
        <v>0</v>
      </c>
      <c r="F32" s="118">
        <f>+'Balance completo energía neta'!F46</f>
        <v>0</v>
      </c>
      <c r="G32" s="118">
        <f>+'Balance completo energía neta'!G46</f>
        <v>25.649079216689547</v>
      </c>
      <c r="H32" s="118">
        <f>+'Balance completo energía neta'!H46</f>
        <v>0</v>
      </c>
      <c r="I32" s="118">
        <f>+'Balance completo energía neta'!I46</f>
        <v>0</v>
      </c>
      <c r="J32" s="118">
        <f>+'Balance completo energía neta'!J46</f>
        <v>0</v>
      </c>
      <c r="K32" s="118">
        <f>+'Balance completo energía neta'!K46</f>
        <v>0</v>
      </c>
      <c r="L32" s="118">
        <f>+'Balance completo energía neta'!L46</f>
        <v>0</v>
      </c>
      <c r="M32" s="118">
        <f>+'Balance completo energía neta'!M46</f>
        <v>0</v>
      </c>
      <c r="N32" s="118">
        <f>+'Balance completo energía neta'!N46</f>
        <v>0</v>
      </c>
      <c r="O32" s="118">
        <f>+'Balance completo energía neta'!O46</f>
        <v>0</v>
      </c>
      <c r="P32" s="118">
        <f>+'Balance completo energía neta'!P46</f>
        <v>0</v>
      </c>
      <c r="Q32" s="118">
        <f>+'Balance completo energía neta'!Q46</f>
        <v>0</v>
      </c>
      <c r="R32" s="118">
        <f>+'Balance completo energía neta'!R46</f>
        <v>0</v>
      </c>
      <c r="S32" s="118">
        <f>+'Balance completo energía neta'!S46</f>
        <v>0</v>
      </c>
      <c r="T32" s="118">
        <f>+'Balance completo energía neta'!T46</f>
        <v>0</v>
      </c>
      <c r="U32" s="194">
        <f>+'Balance completo energía neta'!U46</f>
        <v>0</v>
      </c>
      <c r="V32" s="117">
        <f t="shared" si="9"/>
        <v>25.649079216689547</v>
      </c>
      <c r="W32" s="117">
        <f>+'Balance completo energía neta'!W46</f>
        <v>0</v>
      </c>
      <c r="X32" s="118">
        <f>+'Balance completo energía neta'!X46</f>
        <v>0</v>
      </c>
      <c r="Y32" s="118">
        <f>+'Balance completo energía neta'!Y46</f>
        <v>0.39004686935141819</v>
      </c>
      <c r="Z32" s="118">
        <f>+'Balance completo energía neta'!Z46</f>
        <v>19.822809047802899</v>
      </c>
      <c r="AA32" s="118">
        <f>+'Balance completo energía neta'!AA46</f>
        <v>0</v>
      </c>
      <c r="AB32" s="118">
        <f>+'Balance completo energía neta'!AB46</f>
        <v>181.6326144215279</v>
      </c>
      <c r="AC32" s="118">
        <f>+'Balance completo energía neta'!AC46</f>
        <v>0</v>
      </c>
      <c r="AD32" s="118">
        <f>+'Balance completo energía neta'!AD46</f>
        <v>0</v>
      </c>
      <c r="AE32" s="118">
        <f>+'Balance completo energía neta'!AE46</f>
        <v>2335.6911858164372</v>
      </c>
      <c r="AF32" s="118">
        <f>+'Balance completo energía neta'!AF46</f>
        <v>0</v>
      </c>
      <c r="AG32" s="118">
        <f>+'Balance completo energía neta'!AG46</f>
        <v>0</v>
      </c>
      <c r="AH32" s="118">
        <f>+'Balance completo energía neta'!AH46</f>
        <v>0</v>
      </c>
      <c r="AI32" s="118">
        <f>+'Balance completo energía neta'!AI46</f>
        <v>0</v>
      </c>
      <c r="AJ32" s="118">
        <f>+'Balance completo energía neta'!AJ46</f>
        <v>0</v>
      </c>
      <c r="AK32" s="118">
        <f>+'Balance completo energía neta'!AK46</f>
        <v>0.16484742562969537</v>
      </c>
      <c r="AL32" s="118">
        <f>+'Balance completo energía neta'!AL46</f>
        <v>0</v>
      </c>
      <c r="AM32" s="118">
        <f>+'Balance completo energía neta'!AM46</f>
        <v>18.042241867610706</v>
      </c>
      <c r="AN32" s="195">
        <f t="shared" si="10"/>
        <v>2555.7437454483602</v>
      </c>
      <c r="AO32" s="195">
        <f t="shared" si="11"/>
        <v>2581.3928246650498</v>
      </c>
    </row>
    <row r="33" spans="1:41" s="4" customFormat="1" x14ac:dyDescent="0.25">
      <c r="A33" s="90"/>
      <c r="B33" s="88"/>
      <c r="C33" s="24" t="s">
        <v>102</v>
      </c>
      <c r="D33" s="114">
        <f>+'Balance completo energía neta'!D50</f>
        <v>0</v>
      </c>
      <c r="E33" s="115">
        <f>+'Balance completo energía neta'!E50</f>
        <v>0</v>
      </c>
      <c r="F33" s="115">
        <f>+'Balance completo energía neta'!F50</f>
        <v>0</v>
      </c>
      <c r="G33" s="115">
        <f>+'Balance completo energía neta'!G50</f>
        <v>2.8138823790467571</v>
      </c>
      <c r="H33" s="115">
        <f>+'Balance completo energía neta'!H50</f>
        <v>0</v>
      </c>
      <c r="I33" s="115">
        <f>+'Balance completo energía neta'!I50</f>
        <v>0</v>
      </c>
      <c r="J33" s="115">
        <f>+'Balance completo energía neta'!J50</f>
        <v>0</v>
      </c>
      <c r="K33" s="115">
        <f>+'Balance completo energía neta'!K50</f>
        <v>0</v>
      </c>
      <c r="L33" s="115">
        <f>+'Balance completo energía neta'!L50</f>
        <v>0</v>
      </c>
      <c r="M33" s="115">
        <f>+'Balance completo energía neta'!M50</f>
        <v>0.53052872085616154</v>
      </c>
      <c r="N33" s="115">
        <f>+'Balance completo energía neta'!N50</f>
        <v>0</v>
      </c>
      <c r="O33" s="115">
        <f>+'Balance completo energía neta'!O50</f>
        <v>0</v>
      </c>
      <c r="P33" s="115">
        <f>+'Balance completo energía neta'!P50</f>
        <v>0</v>
      </c>
      <c r="Q33" s="115">
        <f>+'Balance completo energía neta'!Q50</f>
        <v>0</v>
      </c>
      <c r="R33" s="115">
        <f>+'Balance completo energía neta'!R50</f>
        <v>0</v>
      </c>
      <c r="S33" s="115">
        <f>+'Balance completo energía neta'!S50</f>
        <v>0</v>
      </c>
      <c r="T33" s="115">
        <f>+'Balance completo energía neta'!T50</f>
        <v>0</v>
      </c>
      <c r="U33" s="174">
        <f>+'Balance completo energía neta'!U50</f>
        <v>0</v>
      </c>
      <c r="V33" s="114">
        <f t="shared" si="9"/>
        <v>3.3444110999029188</v>
      </c>
      <c r="W33" s="114">
        <f>+'Balance completo energía neta'!W50</f>
        <v>0</v>
      </c>
      <c r="X33" s="115">
        <f>+'Balance completo energía neta'!X50</f>
        <v>0</v>
      </c>
      <c r="Y33" s="115">
        <f>+'Balance completo energía neta'!Y50</f>
        <v>1.7730895389273047</v>
      </c>
      <c r="Z33" s="115">
        <f>+'Balance completo energía neta'!Z50</f>
        <v>1530.7374736499839</v>
      </c>
      <c r="AA33" s="115">
        <f>+'Balance completo energía neta'!AA50</f>
        <v>1450</v>
      </c>
      <c r="AB33" s="115">
        <f>+'Balance completo energía neta'!AB50</f>
        <v>1.102533905543259</v>
      </c>
      <c r="AC33" s="115">
        <f>+'Balance completo energía neta'!AC50</f>
        <v>0</v>
      </c>
      <c r="AD33" s="115">
        <f>+'Balance completo energía neta'!AD50</f>
        <v>0</v>
      </c>
      <c r="AE33" s="115">
        <f>+'Balance completo energía neta'!AE50</f>
        <v>11170.384651924724</v>
      </c>
      <c r="AF33" s="115">
        <f>+'Balance completo energía neta'!AF50</f>
        <v>76.666569483111473</v>
      </c>
      <c r="AG33" s="115">
        <f>+'Balance completo energía neta'!AG50</f>
        <v>32.813479211812094</v>
      </c>
      <c r="AH33" s="115">
        <f>+'Balance completo energía neta'!AH50</f>
        <v>0</v>
      </c>
      <c r="AI33" s="115">
        <f>+'Balance completo energía neta'!AI50</f>
        <v>0</v>
      </c>
      <c r="AJ33" s="115">
        <f>+'Balance completo energía neta'!AJ50</f>
        <v>0</v>
      </c>
      <c r="AK33" s="115">
        <f>+'Balance completo energía neta'!AK50</f>
        <v>6747.6951479597728</v>
      </c>
      <c r="AL33" s="115">
        <f>+'Balance completo energía neta'!AL50</f>
        <v>0</v>
      </c>
      <c r="AM33" s="115">
        <f>+'Balance completo energía neta'!AM50</f>
        <v>39338.815927704411</v>
      </c>
      <c r="AN33" s="176">
        <f t="shared" si="10"/>
        <v>60349.988873378286</v>
      </c>
      <c r="AO33" s="176">
        <f t="shared" si="11"/>
        <v>60353.333284478191</v>
      </c>
    </row>
    <row r="34" spans="1:41" s="4" customFormat="1" x14ac:dyDescent="0.25">
      <c r="A34" s="90"/>
      <c r="B34" s="88"/>
      <c r="C34" s="25" t="s">
        <v>105</v>
      </c>
      <c r="D34" s="117">
        <f>+'Balance completo energía neta'!D54</f>
        <v>15896.073043081142</v>
      </c>
      <c r="E34" s="118">
        <f>+'Balance completo energía neta'!E54</f>
        <v>5035.3368554237386</v>
      </c>
      <c r="F34" s="118">
        <f>+'Balance completo energía neta'!F54</f>
        <v>2020.2167985019839</v>
      </c>
      <c r="G34" s="118">
        <f>+'Balance completo energía neta'!G54</f>
        <v>13116.450081302091</v>
      </c>
      <c r="H34" s="118">
        <f>+'Balance completo energía neta'!H54</f>
        <v>0</v>
      </c>
      <c r="I34" s="118">
        <f>+'Balance completo energía neta'!I54</f>
        <v>0</v>
      </c>
      <c r="J34" s="118">
        <f>+'Balance completo energía neta'!J54</f>
        <v>0</v>
      </c>
      <c r="K34" s="118">
        <f>+'Balance completo energía neta'!K54</f>
        <v>0</v>
      </c>
      <c r="L34" s="118">
        <f>+'Balance completo energía neta'!L54</f>
        <v>0</v>
      </c>
      <c r="M34" s="118">
        <f>+'Balance completo energía neta'!M54</f>
        <v>1.67655068821932</v>
      </c>
      <c r="N34" s="118">
        <f>+'Balance completo energía neta'!N54</f>
        <v>0</v>
      </c>
      <c r="O34" s="118">
        <f>+'Balance completo energía neta'!O54</f>
        <v>0</v>
      </c>
      <c r="P34" s="118">
        <f>+'Balance completo energía neta'!P54</f>
        <v>0</v>
      </c>
      <c r="Q34" s="118">
        <f>+'Balance completo energía neta'!Q54</f>
        <v>0</v>
      </c>
      <c r="R34" s="118">
        <f>+'Balance completo energía neta'!R54</f>
        <v>0</v>
      </c>
      <c r="S34" s="118">
        <f>+'Balance completo energía neta'!S54</f>
        <v>0</v>
      </c>
      <c r="T34" s="118">
        <f>+'Balance completo energía neta'!T54</f>
        <v>81.130610000000004</v>
      </c>
      <c r="U34" s="194">
        <f>+'Balance completo energía neta'!U54</f>
        <v>0</v>
      </c>
      <c r="V34" s="117">
        <f t="shared" si="9"/>
        <v>36150.883938997176</v>
      </c>
      <c r="W34" s="117">
        <f>+'Balance completo energía neta'!W54</f>
        <v>1016.00928</v>
      </c>
      <c r="X34" s="118">
        <f>+'Balance completo energía neta'!X54</f>
        <v>0</v>
      </c>
      <c r="Y34" s="118">
        <f>+'Balance completo energía neta'!Y54</f>
        <v>1378.5095611295571</v>
      </c>
      <c r="Z34" s="118">
        <f>+'Balance completo energía neta'!Z54</f>
        <v>16525.317756536253</v>
      </c>
      <c r="AA34" s="118">
        <f>+'Balance completo energía neta'!AA54</f>
        <v>0.32462148782527073</v>
      </c>
      <c r="AB34" s="118">
        <f>+'Balance completo energía neta'!AB54</f>
        <v>0.30872914290423004</v>
      </c>
      <c r="AC34" s="118">
        <f>+'Balance completo energía neta'!AC54</f>
        <v>0</v>
      </c>
      <c r="AD34" s="118">
        <f>+'Balance completo energía neta'!AD54</f>
        <v>0</v>
      </c>
      <c r="AE34" s="118">
        <f>+'Balance completo energía neta'!AE54</f>
        <v>10029.371266981378</v>
      </c>
      <c r="AF34" s="118">
        <f>+'Balance completo energía neta'!AF54</f>
        <v>6547.2483779989961</v>
      </c>
      <c r="AG34" s="118">
        <f>+'Balance completo energía neta'!AG54</f>
        <v>946.38082419843465</v>
      </c>
      <c r="AH34" s="118">
        <f>+'Balance completo energía neta'!AH54</f>
        <v>0</v>
      </c>
      <c r="AI34" s="118">
        <f>+'Balance completo energía neta'!AI54</f>
        <v>6.6940652534744993</v>
      </c>
      <c r="AJ34" s="118">
        <f>+'Balance completo energía neta'!AJ54</f>
        <v>0</v>
      </c>
      <c r="AK34" s="118">
        <f>+'Balance completo energía neta'!AK54</f>
        <v>42108.136114043504</v>
      </c>
      <c r="AL34" s="118">
        <f>+'Balance completo energía neta'!AL54</f>
        <v>0</v>
      </c>
      <c r="AM34" s="118">
        <f>+'Balance completo energía neta'!AM54</f>
        <v>36002.518890881707</v>
      </c>
      <c r="AN34" s="195">
        <f t="shared" si="10"/>
        <v>114560.81948765402</v>
      </c>
      <c r="AO34" s="195">
        <f t="shared" si="11"/>
        <v>150711.70342665119</v>
      </c>
    </row>
    <row r="35" spans="1:41" s="4" customFormat="1" x14ac:dyDescent="0.25">
      <c r="A35" s="90"/>
      <c r="B35" s="89"/>
      <c r="C35" s="26" t="s">
        <v>115</v>
      </c>
      <c r="D35" s="237">
        <f>+'Balance completo energía neta'!D63</f>
        <v>0</v>
      </c>
      <c r="E35" s="237">
        <f>+'Balance completo energía neta'!E63</f>
        <v>0</v>
      </c>
      <c r="F35" s="237">
        <f>+'Balance completo energía neta'!F63</f>
        <v>0</v>
      </c>
      <c r="G35" s="237">
        <f>+'Balance completo energía neta'!G63</f>
        <v>0</v>
      </c>
      <c r="H35" s="237">
        <f>+'Balance completo energía neta'!H63</f>
        <v>0</v>
      </c>
      <c r="I35" s="237">
        <f>+'Balance completo energía neta'!I63</f>
        <v>0</v>
      </c>
      <c r="J35" s="237">
        <f>+'Balance completo energía neta'!J63</f>
        <v>0</v>
      </c>
      <c r="K35" s="237">
        <f>+'Balance completo energía neta'!K63</f>
        <v>0</v>
      </c>
      <c r="L35" s="237">
        <f>+'Balance completo energía neta'!L63</f>
        <v>0</v>
      </c>
      <c r="M35" s="237">
        <f>+'Balance completo energía neta'!M63</f>
        <v>0</v>
      </c>
      <c r="N35" s="237">
        <f>+'Balance completo energía neta'!N63</f>
        <v>0</v>
      </c>
      <c r="O35" s="237">
        <f>+'Balance completo energía neta'!O63</f>
        <v>0</v>
      </c>
      <c r="P35" s="237">
        <f>+'Balance completo energía neta'!P63</f>
        <v>0</v>
      </c>
      <c r="Q35" s="237">
        <f>+'Balance completo energía neta'!Q63</f>
        <v>0</v>
      </c>
      <c r="R35" s="237">
        <f>+'Balance completo energía neta'!R63</f>
        <v>0</v>
      </c>
      <c r="S35" s="237">
        <f>+'Balance completo energía neta'!S63</f>
        <v>0</v>
      </c>
      <c r="T35" s="237">
        <f>+'Balance completo energía neta'!T63</f>
        <v>0</v>
      </c>
      <c r="U35" s="238">
        <f>+'Balance completo energía neta'!U63</f>
        <v>0</v>
      </c>
      <c r="V35" s="239">
        <f t="shared" si="9"/>
        <v>0</v>
      </c>
      <c r="W35" s="237">
        <f>+'Balance completo energía neta'!W63</f>
        <v>0</v>
      </c>
      <c r="X35" s="237">
        <f>+'Balance completo energía neta'!X63</f>
        <v>0</v>
      </c>
      <c r="Y35" s="237">
        <f>+'Balance completo energía neta'!Y63</f>
        <v>0</v>
      </c>
      <c r="Z35" s="237">
        <f>+'Balance completo energía neta'!Z63</f>
        <v>0</v>
      </c>
      <c r="AA35" s="237">
        <f>+'Balance completo energía neta'!AA63</f>
        <v>0</v>
      </c>
      <c r="AB35" s="237">
        <f>+'Balance completo energía neta'!AB63</f>
        <v>0</v>
      </c>
      <c r="AC35" s="237">
        <f>+'Balance completo energía neta'!AC63</f>
        <v>0</v>
      </c>
      <c r="AD35" s="237">
        <f>+'Balance completo energía neta'!AD63</f>
        <v>0</v>
      </c>
      <c r="AE35" s="237">
        <f>+'Balance completo energía neta'!AE63</f>
        <v>0</v>
      </c>
      <c r="AF35" s="237">
        <f>+'Balance completo energía neta'!AF63</f>
        <v>0</v>
      </c>
      <c r="AG35" s="237">
        <f>+'Balance completo energía neta'!AG63</f>
        <v>0</v>
      </c>
      <c r="AH35" s="237">
        <f>+'Balance completo energía neta'!AH63</f>
        <v>0</v>
      </c>
      <c r="AI35" s="237">
        <f>+'Balance completo energía neta'!AI63</f>
        <v>0</v>
      </c>
      <c r="AJ35" s="237">
        <f>+'Balance completo energía neta'!AJ63</f>
        <v>0</v>
      </c>
      <c r="AK35" s="237">
        <f>+'Balance completo energía neta'!AK63</f>
        <v>0</v>
      </c>
      <c r="AL35" s="237">
        <f>+'Balance completo energía neta'!AL63</f>
        <v>0</v>
      </c>
      <c r="AM35" s="237">
        <f>+'Balance completo energía neta'!AM63</f>
        <v>0</v>
      </c>
      <c r="AN35" s="239">
        <f t="shared" si="10"/>
        <v>0</v>
      </c>
      <c r="AO35" s="239">
        <f t="shared" si="11"/>
        <v>0</v>
      </c>
    </row>
    <row r="36" spans="1:41" ht="15" customHeight="1" x14ac:dyDescent="0.25">
      <c r="A36" s="90"/>
      <c r="B36" s="88" t="s">
        <v>144</v>
      </c>
      <c r="C36" s="23" t="s">
        <v>142</v>
      </c>
      <c r="D36" s="111">
        <f>+D37+D38</f>
        <v>7905.7749303594801</v>
      </c>
      <c r="E36" s="112">
        <f t="shared" ref="E36:AO36" si="89">+E37+E38</f>
        <v>1953.4603122650344</v>
      </c>
      <c r="F36" s="112">
        <f t="shared" si="89"/>
        <v>646.4693755206348</v>
      </c>
      <c r="G36" s="112">
        <f t="shared" si="89"/>
        <v>13709.669391517997</v>
      </c>
      <c r="H36" s="112">
        <f t="shared" si="89"/>
        <v>609.78267563677787</v>
      </c>
      <c r="I36" s="112">
        <f t="shared" si="89"/>
        <v>1628.01</v>
      </c>
      <c r="J36" s="112">
        <f t="shared" si="89"/>
        <v>0</v>
      </c>
      <c r="K36" s="112">
        <f t="shared" si="89"/>
        <v>0</v>
      </c>
      <c r="L36" s="112">
        <f t="shared" si="89"/>
        <v>0.59995539196945114</v>
      </c>
      <c r="M36" s="112">
        <f t="shared" si="89"/>
        <v>659.55082977818142</v>
      </c>
      <c r="N36" s="112">
        <f t="shared" si="89"/>
        <v>0</v>
      </c>
      <c r="O36" s="112">
        <f t="shared" si="89"/>
        <v>0</v>
      </c>
      <c r="P36" s="112">
        <f t="shared" si="89"/>
        <v>0</v>
      </c>
      <c r="Q36" s="112">
        <f t="shared" si="89"/>
        <v>0</v>
      </c>
      <c r="R36" s="112">
        <f t="shared" si="89"/>
        <v>0</v>
      </c>
      <c r="S36" s="112">
        <f t="shared" si="89"/>
        <v>0</v>
      </c>
      <c r="T36" s="112">
        <f t="shared" si="89"/>
        <v>25.961795200000001</v>
      </c>
      <c r="U36" s="192">
        <f t="shared" si="89"/>
        <v>0</v>
      </c>
      <c r="V36" s="111">
        <f t="shared" si="89"/>
        <v>27139.279265670073</v>
      </c>
      <c r="W36" s="111">
        <f t="shared" si="89"/>
        <v>370.84338720000005</v>
      </c>
      <c r="X36" s="112">
        <f t="shared" si="89"/>
        <v>0</v>
      </c>
      <c r="Y36" s="112">
        <f t="shared" si="89"/>
        <v>1975.6254585146062</v>
      </c>
      <c r="Z36" s="112">
        <f t="shared" si="89"/>
        <v>27003.812647104689</v>
      </c>
      <c r="AA36" s="112">
        <f t="shared" si="89"/>
        <v>12346.992136208049</v>
      </c>
      <c r="AB36" s="112">
        <f t="shared" si="89"/>
        <v>2585.0117765737077</v>
      </c>
      <c r="AC36" s="112">
        <f t="shared" si="89"/>
        <v>12150.9933822</v>
      </c>
      <c r="AD36" s="112">
        <f t="shared" si="89"/>
        <v>0</v>
      </c>
      <c r="AE36" s="112">
        <f t="shared" si="89"/>
        <v>79788.052608184065</v>
      </c>
      <c r="AF36" s="112">
        <f t="shared" si="89"/>
        <v>8541.4107470639283</v>
      </c>
      <c r="AG36" s="112">
        <f t="shared" si="89"/>
        <v>547.79631022632952</v>
      </c>
      <c r="AH36" s="112">
        <f t="shared" si="89"/>
        <v>0</v>
      </c>
      <c r="AI36" s="112">
        <f t="shared" si="89"/>
        <v>4.0164391520846996</v>
      </c>
      <c r="AJ36" s="112">
        <f t="shared" si="89"/>
        <v>0</v>
      </c>
      <c r="AK36" s="112">
        <f t="shared" si="89"/>
        <v>35524.354812505888</v>
      </c>
      <c r="AL36" s="112">
        <f t="shared" si="89"/>
        <v>0</v>
      </c>
      <c r="AM36" s="112">
        <f t="shared" si="89"/>
        <v>95806.702746766779</v>
      </c>
      <c r="AN36" s="193">
        <f t="shared" si="89"/>
        <v>276645.61245170009</v>
      </c>
      <c r="AO36" s="193">
        <f t="shared" si="89"/>
        <v>303784.89171737013</v>
      </c>
    </row>
    <row r="37" spans="1:41" x14ac:dyDescent="0.25">
      <c r="A37" s="90"/>
      <c r="B37" s="88"/>
      <c r="C37" s="24" t="s">
        <v>140</v>
      </c>
      <c r="D37" s="114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74"/>
      <c r="V37" s="114">
        <f t="shared" si="9"/>
        <v>0</v>
      </c>
      <c r="W37" s="114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76">
        <f t="shared" si="10"/>
        <v>0</v>
      </c>
      <c r="AO37" s="176">
        <f t="shared" si="11"/>
        <v>0</v>
      </c>
    </row>
    <row r="38" spans="1:41" x14ac:dyDescent="0.25">
      <c r="A38" s="90"/>
      <c r="B38" s="88"/>
      <c r="C38" s="25" t="s">
        <v>141</v>
      </c>
      <c r="D38" s="117">
        <f>+D39+D40+D41+D42+D43+D44+D45+D46+D47</f>
        <v>7905.7749303594801</v>
      </c>
      <c r="E38" s="118">
        <f t="shared" ref="E38:AO38" si="90">+E39+E40+E41+E42+E43+E44+E45+E46+E47</f>
        <v>1953.4603122650344</v>
      </c>
      <c r="F38" s="118">
        <f t="shared" si="90"/>
        <v>646.4693755206348</v>
      </c>
      <c r="G38" s="118">
        <f t="shared" si="90"/>
        <v>13709.669391517997</v>
      </c>
      <c r="H38" s="118">
        <f t="shared" si="90"/>
        <v>609.78267563677787</v>
      </c>
      <c r="I38" s="118">
        <f t="shared" si="90"/>
        <v>1628.01</v>
      </c>
      <c r="J38" s="118">
        <f t="shared" si="90"/>
        <v>0</v>
      </c>
      <c r="K38" s="118">
        <f t="shared" si="90"/>
        <v>0</v>
      </c>
      <c r="L38" s="118">
        <f t="shared" si="90"/>
        <v>0.59995539196945114</v>
      </c>
      <c r="M38" s="118">
        <f t="shared" si="90"/>
        <v>659.55082977818142</v>
      </c>
      <c r="N38" s="118">
        <f t="shared" si="90"/>
        <v>0</v>
      </c>
      <c r="O38" s="118">
        <f t="shared" si="90"/>
        <v>0</v>
      </c>
      <c r="P38" s="118">
        <f t="shared" si="90"/>
        <v>0</v>
      </c>
      <c r="Q38" s="118">
        <f t="shared" si="90"/>
        <v>0</v>
      </c>
      <c r="R38" s="118">
        <f t="shared" si="90"/>
        <v>0</v>
      </c>
      <c r="S38" s="118">
        <f t="shared" si="90"/>
        <v>0</v>
      </c>
      <c r="T38" s="118">
        <f t="shared" si="90"/>
        <v>25.961795200000001</v>
      </c>
      <c r="U38" s="194">
        <f t="shared" si="90"/>
        <v>0</v>
      </c>
      <c r="V38" s="117">
        <f t="shared" si="90"/>
        <v>27139.279265670073</v>
      </c>
      <c r="W38" s="117">
        <f t="shared" si="90"/>
        <v>370.84338720000005</v>
      </c>
      <c r="X38" s="118">
        <f t="shared" si="90"/>
        <v>0</v>
      </c>
      <c r="Y38" s="118">
        <f t="shared" si="90"/>
        <v>1975.6254585146062</v>
      </c>
      <c r="Z38" s="118">
        <f t="shared" si="90"/>
        <v>27003.812647104689</v>
      </c>
      <c r="AA38" s="118">
        <f t="shared" si="90"/>
        <v>12346.992136208049</v>
      </c>
      <c r="AB38" s="118">
        <f t="shared" si="90"/>
        <v>2585.0117765737077</v>
      </c>
      <c r="AC38" s="118">
        <f t="shared" si="90"/>
        <v>12150.9933822</v>
      </c>
      <c r="AD38" s="118">
        <f t="shared" si="90"/>
        <v>0</v>
      </c>
      <c r="AE38" s="118">
        <f t="shared" si="90"/>
        <v>79788.052608184065</v>
      </c>
      <c r="AF38" s="118">
        <f t="shared" si="90"/>
        <v>8541.4107470639283</v>
      </c>
      <c r="AG38" s="118">
        <f t="shared" si="90"/>
        <v>547.79631022632952</v>
      </c>
      <c r="AH38" s="118">
        <f t="shared" si="90"/>
        <v>0</v>
      </c>
      <c r="AI38" s="118">
        <f t="shared" si="90"/>
        <v>4.0164391520846996</v>
      </c>
      <c r="AJ38" s="118">
        <f t="shared" si="90"/>
        <v>0</v>
      </c>
      <c r="AK38" s="118">
        <f t="shared" si="90"/>
        <v>35524.354812505888</v>
      </c>
      <c r="AL38" s="118">
        <f t="shared" si="90"/>
        <v>0</v>
      </c>
      <c r="AM38" s="118">
        <f t="shared" si="90"/>
        <v>95806.702746766779</v>
      </c>
      <c r="AN38" s="195">
        <f t="shared" si="90"/>
        <v>276645.61245170009</v>
      </c>
      <c r="AO38" s="195">
        <f t="shared" si="90"/>
        <v>303784.89171737013</v>
      </c>
    </row>
    <row r="39" spans="1:41" ht="15.75" customHeight="1" x14ac:dyDescent="0.25">
      <c r="A39" s="90"/>
      <c r="B39" s="88"/>
      <c r="C39" s="24" t="s">
        <v>86</v>
      </c>
      <c r="D39" s="114"/>
      <c r="E39" s="115"/>
      <c r="F39" s="115"/>
      <c r="G39" s="115">
        <v>8394.9671221339722</v>
      </c>
      <c r="H39" s="115">
        <v>609.78267563677787</v>
      </c>
      <c r="I39" s="115"/>
      <c r="J39" s="115"/>
      <c r="K39" s="115"/>
      <c r="L39" s="115">
        <v>0.59995539196945114</v>
      </c>
      <c r="M39" s="115">
        <v>399.50573126918687</v>
      </c>
      <c r="N39" s="115"/>
      <c r="O39" s="115"/>
      <c r="P39" s="115"/>
      <c r="Q39" s="115"/>
      <c r="R39" s="115"/>
      <c r="S39" s="115"/>
      <c r="T39" s="115"/>
      <c r="U39" s="174"/>
      <c r="V39" s="114">
        <f t="shared" si="9"/>
        <v>9404.855484431906</v>
      </c>
      <c r="W39" s="114"/>
      <c r="X39" s="115"/>
      <c r="Y39" s="115">
        <v>1276.4259824660792</v>
      </c>
      <c r="Z39" s="115">
        <v>13270.555791511622</v>
      </c>
      <c r="AA39" s="115"/>
      <c r="AB39" s="115">
        <v>0</v>
      </c>
      <c r="AC39" s="115"/>
      <c r="AD39" s="115"/>
      <c r="AE39" s="115">
        <v>0</v>
      </c>
      <c r="AF39" s="115"/>
      <c r="AG39" s="115"/>
      <c r="AH39" s="115"/>
      <c r="AI39" s="115"/>
      <c r="AJ39" s="115"/>
      <c r="AK39" s="115">
        <v>439.8296423199501</v>
      </c>
      <c r="AL39" s="115"/>
      <c r="AM39" s="115">
        <v>19283.07249824463</v>
      </c>
      <c r="AN39" s="176">
        <f t="shared" si="10"/>
        <v>34269.883914542283</v>
      </c>
      <c r="AO39" s="176">
        <f t="shared" si="11"/>
        <v>43674.73939897419</v>
      </c>
    </row>
    <row r="40" spans="1:41" x14ac:dyDescent="0.25">
      <c r="A40" s="90"/>
      <c r="B40" s="88"/>
      <c r="C40" s="25" t="s">
        <v>87</v>
      </c>
      <c r="D40" s="117"/>
      <c r="E40" s="118">
        <v>2.1</v>
      </c>
      <c r="F40" s="118"/>
      <c r="G40" s="118">
        <v>1039.1181929600712</v>
      </c>
      <c r="H40" s="118"/>
      <c r="I40" s="118"/>
      <c r="J40" s="118"/>
      <c r="K40" s="118"/>
      <c r="L40" s="118"/>
      <c r="M40" s="118">
        <v>254.51110410844822</v>
      </c>
      <c r="N40" s="118"/>
      <c r="O40" s="118"/>
      <c r="P40" s="118"/>
      <c r="Q40" s="118"/>
      <c r="R40" s="118"/>
      <c r="S40" s="118"/>
      <c r="T40" s="118"/>
      <c r="U40" s="194"/>
      <c r="V40" s="117">
        <f t="shared" si="9"/>
        <v>1295.7292970685194</v>
      </c>
      <c r="W40" s="117"/>
      <c r="X40" s="118"/>
      <c r="Y40" s="118">
        <v>256.94184923427883</v>
      </c>
      <c r="Z40" s="118">
        <v>1473.6497681490985</v>
      </c>
      <c r="AA40" s="118">
        <v>4.05</v>
      </c>
      <c r="AB40" s="118">
        <v>0.55999999999999994</v>
      </c>
      <c r="AC40" s="118"/>
      <c r="AD40" s="118"/>
      <c r="AE40" s="118">
        <v>1129.4686108975807</v>
      </c>
      <c r="AF40" s="118">
        <v>1</v>
      </c>
      <c r="AG40" s="118"/>
      <c r="AH40" s="118"/>
      <c r="AI40" s="118"/>
      <c r="AJ40" s="118"/>
      <c r="AK40" s="118">
        <v>3363.93416130267</v>
      </c>
      <c r="AL40" s="118"/>
      <c r="AM40" s="118">
        <v>13175.989332299538</v>
      </c>
      <c r="AN40" s="195">
        <f t="shared" si="10"/>
        <v>19405.593721883168</v>
      </c>
      <c r="AO40" s="195">
        <f t="shared" si="11"/>
        <v>20701.323018951687</v>
      </c>
    </row>
    <row r="41" spans="1:41" x14ac:dyDescent="0.25">
      <c r="A41" s="90"/>
      <c r="B41" s="88"/>
      <c r="C41" s="24" t="s">
        <v>91</v>
      </c>
      <c r="D41" s="114"/>
      <c r="E41" s="115"/>
      <c r="F41" s="115"/>
      <c r="G41" s="115">
        <v>37.755738990719912</v>
      </c>
      <c r="H41" s="115"/>
      <c r="I41" s="115"/>
      <c r="J41" s="115"/>
      <c r="K41" s="115"/>
      <c r="L41" s="115"/>
      <c r="M41" s="115">
        <v>0.83192074657157922</v>
      </c>
      <c r="N41" s="115"/>
      <c r="O41" s="115"/>
      <c r="P41" s="115"/>
      <c r="Q41" s="115"/>
      <c r="R41" s="115"/>
      <c r="S41" s="115"/>
      <c r="T41" s="115"/>
      <c r="U41" s="174"/>
      <c r="V41" s="114">
        <f t="shared" si="9"/>
        <v>38.587659737291489</v>
      </c>
      <c r="W41" s="114"/>
      <c r="X41" s="115"/>
      <c r="Y41" s="115">
        <v>0.24828377174353466</v>
      </c>
      <c r="Z41" s="115">
        <v>23.476096868846966</v>
      </c>
      <c r="AA41" s="115">
        <v>1844.0800000000002</v>
      </c>
      <c r="AB41" s="115">
        <v>334.90159768603439</v>
      </c>
      <c r="AC41" s="115">
        <v>850.68</v>
      </c>
      <c r="AD41" s="115"/>
      <c r="AE41" s="115">
        <v>0.19609106431434656</v>
      </c>
      <c r="AF41" s="115"/>
      <c r="AG41" s="115"/>
      <c r="AH41" s="115"/>
      <c r="AI41" s="115"/>
      <c r="AJ41" s="115"/>
      <c r="AK41" s="115">
        <v>4.4080266962479921</v>
      </c>
      <c r="AL41" s="115"/>
      <c r="AM41" s="115">
        <v>5111.5563412258534</v>
      </c>
      <c r="AN41" s="176">
        <f t="shared" si="10"/>
        <v>8169.5464373130399</v>
      </c>
      <c r="AO41" s="176">
        <f t="shared" si="11"/>
        <v>8208.1340970503315</v>
      </c>
    </row>
    <row r="42" spans="1:41" x14ac:dyDescent="0.25">
      <c r="A42" s="90"/>
      <c r="B42" s="88"/>
      <c r="C42" s="25" t="s">
        <v>94</v>
      </c>
      <c r="D42" s="117"/>
      <c r="E42" s="118"/>
      <c r="F42" s="118"/>
      <c r="G42" s="118">
        <v>8.6852038377276411E-2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94"/>
      <c r="V42" s="117">
        <f t="shared" si="9"/>
        <v>8.6852038377276411E-2</v>
      </c>
      <c r="W42" s="117"/>
      <c r="X42" s="118"/>
      <c r="Y42" s="118">
        <v>0.13847429427368288</v>
      </c>
      <c r="Z42" s="118">
        <v>3014.9563391316278</v>
      </c>
      <c r="AA42" s="118">
        <v>10092.699825464137</v>
      </c>
      <c r="AB42" s="118">
        <v>2172.2877002907176</v>
      </c>
      <c r="AC42" s="118">
        <v>11300.3133822</v>
      </c>
      <c r="AD42" s="118"/>
      <c r="AE42" s="118">
        <v>66061.484020915843</v>
      </c>
      <c r="AF42" s="118">
        <v>4782</v>
      </c>
      <c r="AG42" s="118"/>
      <c r="AH42" s="118"/>
      <c r="AI42" s="118"/>
      <c r="AJ42" s="118"/>
      <c r="AK42" s="118">
        <v>4236.9178363823394</v>
      </c>
      <c r="AL42" s="118"/>
      <c r="AM42" s="118">
        <v>10.8</v>
      </c>
      <c r="AN42" s="195">
        <f t="shared" si="10"/>
        <v>101671.59757867895</v>
      </c>
      <c r="AO42" s="195">
        <f t="shared" si="11"/>
        <v>101671.68443071733</v>
      </c>
    </row>
    <row r="43" spans="1:41" x14ac:dyDescent="0.25">
      <c r="A43" s="90"/>
      <c r="B43" s="88"/>
      <c r="C43" s="24" t="s">
        <v>99</v>
      </c>
      <c r="D43" s="114"/>
      <c r="E43" s="115"/>
      <c r="F43" s="115"/>
      <c r="G43" s="115">
        <v>30.172759732550581</v>
      </c>
      <c r="H43" s="115"/>
      <c r="I43" s="115">
        <v>1628.01</v>
      </c>
      <c r="J43" s="115"/>
      <c r="K43" s="115"/>
      <c r="L43" s="115"/>
      <c r="M43" s="115">
        <v>3.2674720380758164</v>
      </c>
      <c r="N43" s="115"/>
      <c r="O43" s="115"/>
      <c r="P43" s="115"/>
      <c r="Q43" s="115"/>
      <c r="R43" s="115"/>
      <c r="S43" s="115"/>
      <c r="T43" s="115"/>
      <c r="U43" s="174"/>
      <c r="V43" s="114">
        <f t="shared" si="9"/>
        <v>1661.4502317706263</v>
      </c>
      <c r="W43" s="114"/>
      <c r="X43" s="115"/>
      <c r="Y43" s="115">
        <v>5.5605536123758556E-2</v>
      </c>
      <c r="Z43" s="115">
        <v>28.455339015747484</v>
      </c>
      <c r="AA43" s="115"/>
      <c r="AB43" s="115">
        <v>22.385315802458003</v>
      </c>
      <c r="AC43" s="115"/>
      <c r="AD43" s="115"/>
      <c r="AE43" s="115">
        <v>740.70854693363958</v>
      </c>
      <c r="AF43" s="115"/>
      <c r="AG43" s="115"/>
      <c r="AH43" s="115"/>
      <c r="AI43" s="115"/>
      <c r="AJ43" s="115"/>
      <c r="AK43" s="115">
        <v>36.449361969271209</v>
      </c>
      <c r="AL43" s="115"/>
      <c r="AM43" s="115">
        <v>2224.8226554519706</v>
      </c>
      <c r="AN43" s="176">
        <f t="shared" si="10"/>
        <v>3052.8768247092107</v>
      </c>
      <c r="AO43" s="176">
        <f t="shared" si="11"/>
        <v>4714.3270564798368</v>
      </c>
    </row>
    <row r="44" spans="1:41" x14ac:dyDescent="0.25">
      <c r="A44" s="90"/>
      <c r="B44" s="88"/>
      <c r="C44" s="25" t="s">
        <v>100</v>
      </c>
      <c r="D44" s="117"/>
      <c r="E44" s="118"/>
      <c r="F44" s="118"/>
      <c r="G44" s="118">
        <v>8.2077053493406602</v>
      </c>
      <c r="H44" s="118"/>
      <c r="I44" s="118"/>
      <c r="J44" s="118"/>
      <c r="K44" s="118"/>
      <c r="L44" s="118"/>
      <c r="M44" s="118">
        <v>0</v>
      </c>
      <c r="N44" s="118"/>
      <c r="O44" s="118"/>
      <c r="P44" s="118"/>
      <c r="Q44" s="118"/>
      <c r="R44" s="118"/>
      <c r="S44" s="118"/>
      <c r="T44" s="118"/>
      <c r="U44" s="194"/>
      <c r="V44" s="117">
        <f t="shared" si="9"/>
        <v>8.2077053493406602</v>
      </c>
      <c r="W44" s="117"/>
      <c r="X44" s="118"/>
      <c r="Y44" s="118">
        <v>0.12481499819245383</v>
      </c>
      <c r="Z44" s="118">
        <v>8.9202640715113048</v>
      </c>
      <c r="AA44" s="118"/>
      <c r="AB44" s="118">
        <v>54.482009140931908</v>
      </c>
      <c r="AC44" s="118"/>
      <c r="AD44" s="118"/>
      <c r="AE44" s="118">
        <v>1074.391940555161</v>
      </c>
      <c r="AF44" s="118"/>
      <c r="AG44" s="118"/>
      <c r="AH44" s="118"/>
      <c r="AI44" s="118"/>
      <c r="AJ44" s="118"/>
      <c r="AK44" s="118">
        <v>7.4181341533362921E-2</v>
      </c>
      <c r="AL44" s="118"/>
      <c r="AM44" s="118">
        <v>12.495751972984809</v>
      </c>
      <c r="AN44" s="195">
        <f t="shared" si="10"/>
        <v>1150.4889620803149</v>
      </c>
      <c r="AO44" s="195">
        <f t="shared" si="11"/>
        <v>1158.6966674296555</v>
      </c>
    </row>
    <row r="45" spans="1:41" x14ac:dyDescent="0.25">
      <c r="A45" s="90"/>
      <c r="B45" s="88"/>
      <c r="C45" s="43" t="s">
        <v>102</v>
      </c>
      <c r="D45" s="240"/>
      <c r="E45" s="241"/>
      <c r="F45" s="241"/>
      <c r="G45" s="241">
        <v>0.90044236129496236</v>
      </c>
      <c r="H45" s="241"/>
      <c r="I45" s="241"/>
      <c r="J45" s="241"/>
      <c r="K45" s="241"/>
      <c r="L45" s="241"/>
      <c r="M45" s="241">
        <v>0.344843668556505</v>
      </c>
      <c r="N45" s="241"/>
      <c r="O45" s="241"/>
      <c r="P45" s="241"/>
      <c r="Q45" s="241"/>
      <c r="R45" s="241"/>
      <c r="S45" s="241"/>
      <c r="T45" s="241"/>
      <c r="U45" s="242"/>
      <c r="V45" s="240">
        <f t="shared" si="9"/>
        <v>1.2452860298514674</v>
      </c>
      <c r="W45" s="240"/>
      <c r="X45" s="241"/>
      <c r="Y45" s="241">
        <v>0.56738865245673753</v>
      </c>
      <c r="Z45" s="241">
        <v>763.28177312582397</v>
      </c>
      <c r="AA45" s="241">
        <v>406.00000000000006</v>
      </c>
      <c r="AB45" s="241">
        <v>0.30870949355211252</v>
      </c>
      <c r="AC45" s="241"/>
      <c r="AD45" s="241"/>
      <c r="AE45" s="241">
        <v>5560.4815541409298</v>
      </c>
      <c r="AF45" s="241">
        <v>38.333284741555737</v>
      </c>
      <c r="AG45" s="241">
        <v>19.318425370631733</v>
      </c>
      <c r="AH45" s="241"/>
      <c r="AI45" s="241"/>
      <c r="AJ45" s="241"/>
      <c r="AK45" s="241">
        <v>3287.9393962872236</v>
      </c>
      <c r="AL45" s="241"/>
      <c r="AM45" s="241">
        <v>28826.185848662994</v>
      </c>
      <c r="AN45" s="243">
        <f t="shared" si="10"/>
        <v>38902.416380475166</v>
      </c>
      <c r="AO45" s="243">
        <f t="shared" si="11"/>
        <v>38903.661666505017</v>
      </c>
    </row>
    <row r="46" spans="1:41" x14ac:dyDescent="0.25">
      <c r="A46" s="90"/>
      <c r="B46" s="88"/>
      <c r="C46" s="25" t="s">
        <v>105</v>
      </c>
      <c r="D46" s="117">
        <v>7905.7749303594801</v>
      </c>
      <c r="E46" s="118">
        <v>1951.3603122650345</v>
      </c>
      <c r="F46" s="118">
        <v>646.4693755206348</v>
      </c>
      <c r="G46" s="118">
        <v>4198.4605779516687</v>
      </c>
      <c r="H46" s="118"/>
      <c r="I46" s="118"/>
      <c r="J46" s="118"/>
      <c r="K46" s="118"/>
      <c r="L46" s="118"/>
      <c r="M46" s="118">
        <v>1.0897579473425578</v>
      </c>
      <c r="N46" s="118"/>
      <c r="O46" s="118"/>
      <c r="P46" s="118"/>
      <c r="Q46" s="118"/>
      <c r="R46" s="118"/>
      <c r="S46" s="118"/>
      <c r="T46" s="118">
        <v>25.961795200000001</v>
      </c>
      <c r="U46" s="194"/>
      <c r="V46" s="117">
        <f t="shared" si="9"/>
        <v>14729.11674924416</v>
      </c>
      <c r="W46" s="117">
        <v>370.84338720000005</v>
      </c>
      <c r="X46" s="118"/>
      <c r="Y46" s="118">
        <v>441.12305956145826</v>
      </c>
      <c r="Z46" s="118">
        <v>8420.5172752304097</v>
      </c>
      <c r="AA46" s="118">
        <v>0.16231074391263536</v>
      </c>
      <c r="AB46" s="118">
        <v>8.6444160013184418E-2</v>
      </c>
      <c r="AC46" s="118"/>
      <c r="AD46" s="118"/>
      <c r="AE46" s="118">
        <v>5221.3218436765856</v>
      </c>
      <c r="AF46" s="118">
        <v>3720.0774623223715</v>
      </c>
      <c r="AG46" s="118">
        <v>528.47788485569777</v>
      </c>
      <c r="AH46" s="118"/>
      <c r="AI46" s="118">
        <v>4.0164391520846996</v>
      </c>
      <c r="AJ46" s="118"/>
      <c r="AK46" s="118">
        <v>24154.802206206652</v>
      </c>
      <c r="AL46" s="118"/>
      <c r="AM46" s="118">
        <v>27161.780318908797</v>
      </c>
      <c r="AN46" s="195">
        <f t="shared" si="10"/>
        <v>70023.208632017981</v>
      </c>
      <c r="AO46" s="195">
        <f t="shared" si="11"/>
        <v>84752.325381262141</v>
      </c>
    </row>
    <row r="47" spans="1:41" x14ac:dyDescent="0.25">
      <c r="A47" s="91"/>
      <c r="B47" s="89"/>
      <c r="C47" s="26" t="s">
        <v>115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8"/>
      <c r="V47" s="239">
        <f t="shared" si="9"/>
        <v>0</v>
      </c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9">
        <f t="shared" si="10"/>
        <v>0</v>
      </c>
      <c r="AO47" s="239">
        <f t="shared" si="11"/>
        <v>0</v>
      </c>
    </row>
    <row r="49" spans="3:23" ht="15.75" thickBot="1" x14ac:dyDescent="0.3">
      <c r="C49" s="84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V49" s="78"/>
      <c r="W49" s="78"/>
    </row>
    <row r="50" spans="3:23" x14ac:dyDescent="0.25">
      <c r="C50" s="48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3:23" x14ac:dyDescent="0.25"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U51" s="73"/>
    </row>
    <row r="52" spans="3:23" x14ac:dyDescent="0.25"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U52" s="73"/>
    </row>
    <row r="53" spans="3:23" x14ac:dyDescent="0.25"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R53" s="73"/>
    </row>
    <row r="54" spans="3:23" x14ac:dyDescent="0.25"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3:23" x14ac:dyDescent="0.25"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3:23" x14ac:dyDescent="0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S56" s="73"/>
      <c r="T56" s="73"/>
    </row>
  </sheetData>
  <mergeCells count="59">
    <mergeCell ref="D13:F13"/>
    <mergeCell ref="AF23:AG23"/>
    <mergeCell ref="D23:F23"/>
    <mergeCell ref="D14:F14"/>
    <mergeCell ref="D15:F15"/>
    <mergeCell ref="D16:F16"/>
    <mergeCell ref="D17:F17"/>
    <mergeCell ref="D19:F19"/>
    <mergeCell ref="D18:F18"/>
    <mergeCell ref="AF21:AG21"/>
    <mergeCell ref="AF20:AG20"/>
    <mergeCell ref="AF13:AG13"/>
    <mergeCell ref="AF19:AG19"/>
    <mergeCell ref="AF18:AG18"/>
    <mergeCell ref="AF17:AG17"/>
    <mergeCell ref="AF16:AG16"/>
    <mergeCell ref="W9:X9"/>
    <mergeCell ref="W10:X10"/>
    <mergeCell ref="W12:X12"/>
    <mergeCell ref="W11:X11"/>
    <mergeCell ref="AF11:AG11"/>
    <mergeCell ref="AF10:AG10"/>
    <mergeCell ref="AF12:AG12"/>
    <mergeCell ref="AF15:AG15"/>
    <mergeCell ref="AF14:AG14"/>
    <mergeCell ref="AF5:AG5"/>
    <mergeCell ref="AF6:AG6"/>
    <mergeCell ref="AF7:AG7"/>
    <mergeCell ref="AF8:AG8"/>
    <mergeCell ref="AF9:AG9"/>
    <mergeCell ref="D5:F5"/>
    <mergeCell ref="D6:F6"/>
    <mergeCell ref="D7:F7"/>
    <mergeCell ref="D8:F8"/>
    <mergeCell ref="W6:X6"/>
    <mergeCell ref="W7:X7"/>
    <mergeCell ref="W8:X8"/>
    <mergeCell ref="W5:X5"/>
    <mergeCell ref="M12:N12"/>
    <mergeCell ref="D12:F12"/>
    <mergeCell ref="D11:F11"/>
    <mergeCell ref="D10:F10"/>
    <mergeCell ref="D9:F9"/>
    <mergeCell ref="B24:B35"/>
    <mergeCell ref="B36:B47"/>
    <mergeCell ref="A24:A47"/>
    <mergeCell ref="W2:AN2"/>
    <mergeCell ref="B1:AO1"/>
    <mergeCell ref="D2:V2"/>
    <mergeCell ref="A5:A23"/>
    <mergeCell ref="B5:B12"/>
    <mergeCell ref="B13:B23"/>
    <mergeCell ref="M5:N5"/>
    <mergeCell ref="M6:N6"/>
    <mergeCell ref="M7:N7"/>
    <mergeCell ref="M8:N8"/>
    <mergeCell ref="M9:N9"/>
    <mergeCell ref="M10:N10"/>
    <mergeCell ref="M11:N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89"/>
  <sheetViews>
    <sheetView showZeros="0" tabSelected="1" zoomScale="85" zoomScaleNormal="85" workbookViewId="0">
      <pane xSplit="3" ySplit="4" topLeftCell="M22" activePane="bottomRight" state="frozen"/>
      <selection pane="topRight" activeCell="D1" sqref="D1"/>
      <selection pane="bottomLeft" activeCell="A5" sqref="A5"/>
      <selection pane="bottomRight" activeCell="C63" sqref="C63"/>
    </sheetView>
  </sheetViews>
  <sheetFormatPr baseColWidth="10" defaultRowHeight="15" x14ac:dyDescent="0.25"/>
  <cols>
    <col min="1" max="1" width="4.5703125" style="6" customWidth="1"/>
    <col min="2" max="2" width="5.5703125" style="5" customWidth="1"/>
    <col min="3" max="3" width="39.140625" style="2" customWidth="1"/>
    <col min="14" max="14" width="12.85546875" customWidth="1"/>
    <col min="17" max="17" width="11.42578125" customWidth="1"/>
    <col min="19" max="19" width="11.42578125" customWidth="1"/>
    <col min="21" max="21" width="11.42578125" customWidth="1"/>
    <col min="24" max="24" width="11.42578125" customWidth="1"/>
    <col min="34" max="34" width="11.42578125" customWidth="1"/>
    <col min="36" max="36" width="11.42578125" customWidth="1"/>
    <col min="38" max="38" width="11.42578125" customWidth="1"/>
  </cols>
  <sheetData>
    <row r="1" spans="1:41" s="6" customFormat="1" x14ac:dyDescent="0.25">
      <c r="A1" s="27"/>
      <c r="B1" s="95" t="s">
        <v>119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x14ac:dyDescent="0.25">
      <c r="A2" s="9"/>
      <c r="B2" s="28"/>
      <c r="C2" s="29"/>
      <c r="D2" s="96" t="s">
        <v>126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92" t="s">
        <v>127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4"/>
      <c r="AO2" s="42"/>
    </row>
    <row r="3" spans="1:41" s="3" customFormat="1" x14ac:dyDescent="0.25">
      <c r="A3" s="9"/>
      <c r="B3" s="10"/>
      <c r="C3" s="30"/>
      <c r="D3" s="11" t="s">
        <v>28</v>
      </c>
      <c r="E3" s="12" t="s">
        <v>29</v>
      </c>
      <c r="F3" s="12" t="s">
        <v>30</v>
      </c>
      <c r="G3" s="12" t="s">
        <v>31</v>
      </c>
      <c r="H3" s="12" t="s">
        <v>32</v>
      </c>
      <c r="I3" s="12" t="s">
        <v>33</v>
      </c>
      <c r="J3" s="12" t="s">
        <v>34</v>
      </c>
      <c r="K3" s="12" t="s">
        <v>35</v>
      </c>
      <c r="L3" s="12" t="s">
        <v>36</v>
      </c>
      <c r="M3" s="12" t="s">
        <v>37</v>
      </c>
      <c r="N3" s="12" t="s">
        <v>38</v>
      </c>
      <c r="O3" s="12" t="s">
        <v>39</v>
      </c>
      <c r="P3" s="12" t="s">
        <v>40</v>
      </c>
      <c r="Q3" s="12" t="s">
        <v>41</v>
      </c>
      <c r="R3" s="12" t="s">
        <v>42</v>
      </c>
      <c r="S3" s="12" t="s">
        <v>43</v>
      </c>
      <c r="T3" s="12" t="s">
        <v>44</v>
      </c>
      <c r="U3" s="13" t="s">
        <v>45</v>
      </c>
      <c r="V3" s="14" t="s">
        <v>46</v>
      </c>
      <c r="W3" s="11" t="s">
        <v>47</v>
      </c>
      <c r="X3" s="12" t="s">
        <v>48</v>
      </c>
      <c r="Y3" s="12" t="s">
        <v>49</v>
      </c>
      <c r="Z3" s="12" t="s">
        <v>50</v>
      </c>
      <c r="AA3" s="12" t="s">
        <v>51</v>
      </c>
      <c r="AB3" s="12" t="s">
        <v>52</v>
      </c>
      <c r="AC3" s="12" t="s">
        <v>53</v>
      </c>
      <c r="AD3" s="12" t="s">
        <v>54</v>
      </c>
      <c r="AE3" s="12" t="s">
        <v>55</v>
      </c>
      <c r="AF3" s="12" t="s">
        <v>56</v>
      </c>
      <c r="AG3" s="12" t="s">
        <v>57</v>
      </c>
      <c r="AH3" s="12" t="s">
        <v>58</v>
      </c>
      <c r="AI3" s="12" t="s">
        <v>59</v>
      </c>
      <c r="AJ3" s="12" t="s">
        <v>60</v>
      </c>
      <c r="AK3" s="12" t="s">
        <v>61</v>
      </c>
      <c r="AL3" s="12" t="s">
        <v>62</v>
      </c>
      <c r="AM3" s="12" t="s">
        <v>134</v>
      </c>
      <c r="AN3" s="15" t="s">
        <v>63</v>
      </c>
      <c r="AO3" s="15" t="s">
        <v>64</v>
      </c>
    </row>
    <row r="4" spans="1:41" s="1" customFormat="1" ht="47.25" customHeight="1" x14ac:dyDescent="0.25">
      <c r="A4" s="16"/>
      <c r="B4" s="17"/>
      <c r="C4" s="18"/>
      <c r="D4" s="31" t="s">
        <v>14</v>
      </c>
      <c r="E4" s="32" t="s">
        <v>15</v>
      </c>
      <c r="F4" s="32" t="s">
        <v>16</v>
      </c>
      <c r="G4" s="32" t="s">
        <v>0</v>
      </c>
      <c r="H4" s="32" t="s">
        <v>1</v>
      </c>
      <c r="I4" s="33" t="s">
        <v>2</v>
      </c>
      <c r="J4" s="33" t="s">
        <v>3</v>
      </c>
      <c r="K4" s="32" t="s">
        <v>4</v>
      </c>
      <c r="L4" s="32" t="s">
        <v>5</v>
      </c>
      <c r="M4" s="32" t="s">
        <v>6</v>
      </c>
      <c r="N4" s="32" t="s">
        <v>129</v>
      </c>
      <c r="O4" s="33" t="s">
        <v>7</v>
      </c>
      <c r="P4" s="33" t="s">
        <v>8</v>
      </c>
      <c r="Q4" s="32" t="s">
        <v>9</v>
      </c>
      <c r="R4" s="32" t="s">
        <v>10</v>
      </c>
      <c r="S4" s="32" t="s">
        <v>11</v>
      </c>
      <c r="T4" s="32" t="s">
        <v>136</v>
      </c>
      <c r="U4" s="34" t="s">
        <v>12</v>
      </c>
      <c r="V4" s="35" t="s">
        <v>13</v>
      </c>
      <c r="W4" s="36" t="s">
        <v>17</v>
      </c>
      <c r="X4" s="32" t="s">
        <v>18</v>
      </c>
      <c r="Y4" s="32" t="s">
        <v>19</v>
      </c>
      <c r="Z4" s="32" t="s">
        <v>130</v>
      </c>
      <c r="AA4" s="33" t="s">
        <v>20</v>
      </c>
      <c r="AB4" s="33" t="s">
        <v>21</v>
      </c>
      <c r="AC4" s="32" t="s">
        <v>22</v>
      </c>
      <c r="AD4" s="32" t="s">
        <v>168</v>
      </c>
      <c r="AE4" s="32" t="s">
        <v>167</v>
      </c>
      <c r="AF4" s="32" t="s">
        <v>133</v>
      </c>
      <c r="AG4" s="32" t="s">
        <v>131</v>
      </c>
      <c r="AH4" s="33" t="s">
        <v>23</v>
      </c>
      <c r="AI4" s="33" t="s">
        <v>66</v>
      </c>
      <c r="AJ4" s="32" t="s">
        <v>65</v>
      </c>
      <c r="AK4" s="32" t="s">
        <v>128</v>
      </c>
      <c r="AL4" s="32" t="s">
        <v>24</v>
      </c>
      <c r="AM4" s="32" t="s">
        <v>25</v>
      </c>
      <c r="AN4" s="37" t="s">
        <v>26</v>
      </c>
      <c r="AO4" s="37" t="s">
        <v>27</v>
      </c>
    </row>
    <row r="5" spans="1:41" ht="15" customHeight="1" x14ac:dyDescent="0.25">
      <c r="A5" s="90" t="s">
        <v>124</v>
      </c>
      <c r="B5" s="98" t="s">
        <v>120</v>
      </c>
      <c r="C5" s="38" t="s">
        <v>67</v>
      </c>
      <c r="D5" s="216">
        <v>5752</v>
      </c>
      <c r="E5" s="217"/>
      <c r="F5" s="217"/>
      <c r="G5" s="218">
        <v>80897</v>
      </c>
      <c r="H5" s="218">
        <v>8242</v>
      </c>
      <c r="I5" s="218">
        <v>20405</v>
      </c>
      <c r="J5" s="218">
        <v>132930</v>
      </c>
      <c r="K5" s="218">
        <v>936353</v>
      </c>
      <c r="L5" s="218">
        <v>100389</v>
      </c>
      <c r="M5" s="217">
        <v>1019</v>
      </c>
      <c r="N5" s="217"/>
      <c r="O5" s="218">
        <v>1398.9708969704479</v>
      </c>
      <c r="P5" s="218">
        <v>43</v>
      </c>
      <c r="Q5" s="218"/>
      <c r="R5" s="218">
        <v>1522</v>
      </c>
      <c r="S5" s="218"/>
      <c r="T5" s="218"/>
      <c r="U5" s="219"/>
      <c r="V5" s="220">
        <f t="shared" ref="V5:V7" si="0">SUM(D5:U5)</f>
        <v>1288950.9708969705</v>
      </c>
      <c r="W5" s="216"/>
      <c r="X5" s="217"/>
      <c r="Y5" s="218"/>
      <c r="Z5" s="218"/>
      <c r="AA5" s="221"/>
      <c r="AB5" s="218"/>
      <c r="AC5" s="218"/>
      <c r="AD5" s="218"/>
      <c r="AE5" s="218"/>
      <c r="AF5" s="217"/>
      <c r="AG5" s="217"/>
      <c r="AH5" s="221"/>
      <c r="AI5" s="218"/>
      <c r="AJ5" s="218"/>
      <c r="AK5" s="218"/>
      <c r="AL5" s="218"/>
      <c r="AM5" s="218"/>
      <c r="AN5" s="222">
        <f>SUM(W5:AM5)</f>
        <v>0</v>
      </c>
      <c r="AO5" s="223">
        <f>+AN5+V5</f>
        <v>1288950.9708969705</v>
      </c>
    </row>
    <row r="6" spans="1:41" x14ac:dyDescent="0.25">
      <c r="A6" s="90"/>
      <c r="B6" s="99"/>
      <c r="C6" s="20" t="s">
        <v>68</v>
      </c>
      <c r="D6" s="159">
        <v>30401</v>
      </c>
      <c r="E6" s="160"/>
      <c r="F6" s="160"/>
      <c r="G6" s="126"/>
      <c r="H6" s="126"/>
      <c r="I6" s="128"/>
      <c r="J6" s="127">
        <v>179463</v>
      </c>
      <c r="K6" s="126"/>
      <c r="L6" s="126"/>
      <c r="M6" s="161"/>
      <c r="N6" s="161"/>
      <c r="O6" s="127">
        <v>2407</v>
      </c>
      <c r="P6" s="127">
        <v>9577</v>
      </c>
      <c r="Q6" s="126"/>
      <c r="R6" s="126"/>
      <c r="S6" s="126"/>
      <c r="T6" s="126"/>
      <c r="U6" s="162"/>
      <c r="V6" s="125">
        <f t="shared" si="0"/>
        <v>221848</v>
      </c>
      <c r="W6" s="224">
        <v>991</v>
      </c>
      <c r="X6" s="161"/>
      <c r="Y6" s="126">
        <v>37</v>
      </c>
      <c r="Z6" s="126"/>
      <c r="AA6" s="127"/>
      <c r="AB6" s="127">
        <v>17639</v>
      </c>
      <c r="AC6" s="126">
        <v>5881</v>
      </c>
      <c r="AD6" s="126">
        <v>100501</v>
      </c>
      <c r="AE6" s="126"/>
      <c r="AF6" s="161"/>
      <c r="AG6" s="161"/>
      <c r="AH6" s="128">
        <v>6883</v>
      </c>
      <c r="AI6" s="127"/>
      <c r="AJ6" s="126"/>
      <c r="AK6" s="126"/>
      <c r="AL6" s="126"/>
      <c r="AM6" s="126"/>
      <c r="AN6" s="164">
        <f>SUM(W6:AM6)</f>
        <v>131932</v>
      </c>
      <c r="AO6" s="165">
        <f>+AN6+V6</f>
        <v>353780</v>
      </c>
    </row>
    <row r="7" spans="1:41" x14ac:dyDescent="0.25">
      <c r="A7" s="90"/>
      <c r="B7" s="99"/>
      <c r="C7" s="19" t="s">
        <v>69</v>
      </c>
      <c r="D7" s="225">
        <v>3429</v>
      </c>
      <c r="E7" s="178"/>
      <c r="F7" s="178"/>
      <c r="G7" s="122"/>
      <c r="H7" s="122"/>
      <c r="I7" s="123"/>
      <c r="J7" s="122">
        <v>-3599</v>
      </c>
      <c r="K7" s="122"/>
      <c r="L7" s="122"/>
      <c r="M7" s="178"/>
      <c r="N7" s="178"/>
      <c r="O7" s="122">
        <v>-3142</v>
      </c>
      <c r="P7" s="122">
        <v>-2319</v>
      </c>
      <c r="Q7" s="122"/>
      <c r="R7" s="122"/>
      <c r="S7" s="122"/>
      <c r="T7" s="122"/>
      <c r="U7" s="177"/>
      <c r="V7" s="121">
        <f t="shared" si="0"/>
        <v>-5631</v>
      </c>
      <c r="W7" s="225">
        <v>1017</v>
      </c>
      <c r="X7" s="178"/>
      <c r="Y7" s="122"/>
      <c r="Z7" s="122">
        <v>-789</v>
      </c>
      <c r="AA7" s="122">
        <v>33412</v>
      </c>
      <c r="AB7" s="122">
        <v>-33902</v>
      </c>
      <c r="AC7" s="122">
        <v>21597</v>
      </c>
      <c r="AD7" s="122">
        <v>-78678</v>
      </c>
      <c r="AE7" s="122">
        <v>62749</v>
      </c>
      <c r="AF7" s="178">
        <v>12041</v>
      </c>
      <c r="AG7" s="178"/>
      <c r="AH7" s="123">
        <v>-3996</v>
      </c>
      <c r="AI7" s="122"/>
      <c r="AJ7" s="122"/>
      <c r="AK7" s="122"/>
      <c r="AL7" s="122"/>
      <c r="AM7" s="122"/>
      <c r="AN7" s="179">
        <f>SUM(W7:AM7)</f>
        <v>13451</v>
      </c>
      <c r="AO7" s="180">
        <f>+AN7+V7</f>
        <v>7820</v>
      </c>
    </row>
    <row r="8" spans="1:41" s="7" customFormat="1" x14ac:dyDescent="0.25">
      <c r="A8" s="90"/>
      <c r="B8" s="99"/>
      <c r="C8" s="23" t="s">
        <v>70</v>
      </c>
      <c r="D8" s="226">
        <f>SUM(D5:F7)</f>
        <v>39582</v>
      </c>
      <c r="E8" s="227"/>
      <c r="F8" s="227"/>
      <c r="G8" s="112">
        <f t="shared" ref="G8:W8" si="1">SUM(G5:G7)</f>
        <v>80897</v>
      </c>
      <c r="H8" s="112">
        <f t="shared" si="1"/>
        <v>8242</v>
      </c>
      <c r="I8" s="112">
        <f t="shared" si="1"/>
        <v>20405</v>
      </c>
      <c r="J8" s="112">
        <f t="shared" si="1"/>
        <v>308794</v>
      </c>
      <c r="K8" s="112">
        <f t="shared" si="1"/>
        <v>936353</v>
      </c>
      <c r="L8" s="112">
        <f t="shared" si="1"/>
        <v>100389</v>
      </c>
      <c r="M8" s="227">
        <f t="shared" si="1"/>
        <v>1019</v>
      </c>
      <c r="N8" s="227">
        <f t="shared" si="1"/>
        <v>0</v>
      </c>
      <c r="O8" s="112">
        <f t="shared" si="1"/>
        <v>663.97089697044794</v>
      </c>
      <c r="P8" s="112">
        <f t="shared" si="1"/>
        <v>7301</v>
      </c>
      <c r="Q8" s="112">
        <f t="shared" si="1"/>
        <v>0</v>
      </c>
      <c r="R8" s="112">
        <f t="shared" si="1"/>
        <v>1522</v>
      </c>
      <c r="S8" s="112">
        <f t="shared" si="1"/>
        <v>0</v>
      </c>
      <c r="T8" s="112">
        <f t="shared" si="1"/>
        <v>0</v>
      </c>
      <c r="U8" s="192">
        <f t="shared" si="1"/>
        <v>0</v>
      </c>
      <c r="V8" s="111">
        <f t="shared" si="1"/>
        <v>1505167.9708969705</v>
      </c>
      <c r="W8" s="226">
        <f t="shared" si="1"/>
        <v>2008</v>
      </c>
      <c r="X8" s="227"/>
      <c r="Y8" s="112">
        <f t="shared" ref="Y8:AF8" si="2">SUM(Y5:Y7)</f>
        <v>37</v>
      </c>
      <c r="Z8" s="112">
        <f t="shared" si="2"/>
        <v>-789</v>
      </c>
      <c r="AA8" s="112">
        <f t="shared" si="2"/>
        <v>33412</v>
      </c>
      <c r="AB8" s="112">
        <f t="shared" si="2"/>
        <v>-16263</v>
      </c>
      <c r="AC8" s="112">
        <f t="shared" si="2"/>
        <v>27478</v>
      </c>
      <c r="AD8" s="112">
        <f t="shared" si="2"/>
        <v>21823</v>
      </c>
      <c r="AE8" s="112">
        <f t="shared" si="2"/>
        <v>62749</v>
      </c>
      <c r="AF8" s="227">
        <f t="shared" si="2"/>
        <v>12041</v>
      </c>
      <c r="AG8" s="227"/>
      <c r="AH8" s="112">
        <f t="shared" ref="AH8:AO8" si="3">SUM(AH5:AH7)</f>
        <v>2887</v>
      </c>
      <c r="AI8" s="112">
        <f t="shared" si="3"/>
        <v>0</v>
      </c>
      <c r="AJ8" s="112">
        <f t="shared" si="3"/>
        <v>0</v>
      </c>
      <c r="AK8" s="112">
        <f t="shared" si="3"/>
        <v>0</v>
      </c>
      <c r="AL8" s="112">
        <f t="shared" si="3"/>
        <v>0</v>
      </c>
      <c r="AM8" s="112">
        <f t="shared" si="3"/>
        <v>0</v>
      </c>
      <c r="AN8" s="193">
        <f t="shared" si="3"/>
        <v>145383</v>
      </c>
      <c r="AO8" s="193">
        <f t="shared" si="3"/>
        <v>1650550.9708969705</v>
      </c>
    </row>
    <row r="9" spans="1:41" s="8" customFormat="1" x14ac:dyDescent="0.25">
      <c r="A9" s="90"/>
      <c r="B9" s="99"/>
      <c r="C9" s="19" t="s">
        <v>71</v>
      </c>
      <c r="D9" s="225">
        <v>-3740</v>
      </c>
      <c r="E9" s="178"/>
      <c r="F9" s="178"/>
      <c r="G9" s="122"/>
      <c r="H9" s="122"/>
      <c r="I9" s="123"/>
      <c r="J9" s="122">
        <v>-31018</v>
      </c>
      <c r="K9" s="122"/>
      <c r="L9" s="122"/>
      <c r="M9" s="178"/>
      <c r="N9" s="178"/>
      <c r="O9" s="123"/>
      <c r="P9" s="122"/>
      <c r="Q9" s="122"/>
      <c r="R9" s="122"/>
      <c r="S9" s="122"/>
      <c r="T9" s="122"/>
      <c r="U9" s="177"/>
      <c r="V9" s="220">
        <f t="shared" ref="V9:V11" si="4">SUM(D9:U9)</f>
        <v>-34758</v>
      </c>
      <c r="W9" s="225">
        <v>-992</v>
      </c>
      <c r="X9" s="178"/>
      <c r="Y9" s="122"/>
      <c r="Z9" s="122">
        <v>-10848</v>
      </c>
      <c r="AA9" s="123"/>
      <c r="AB9" s="122">
        <v>-82176</v>
      </c>
      <c r="AC9" s="122">
        <v>-24960</v>
      </c>
      <c r="AD9" s="122">
        <v>-2248</v>
      </c>
      <c r="AE9" s="122"/>
      <c r="AF9" s="178">
        <v>-49688</v>
      </c>
      <c r="AG9" s="178"/>
      <c r="AH9" s="123">
        <v>-364</v>
      </c>
      <c r="AI9" s="122"/>
      <c r="AJ9" s="122"/>
      <c r="AK9" s="122">
        <v>-251768</v>
      </c>
      <c r="AL9" s="122"/>
      <c r="AM9" s="122"/>
      <c r="AN9" s="179">
        <f>SUM(W9:AM9)</f>
        <v>-423044</v>
      </c>
      <c r="AO9" s="180">
        <f>+AN9+V9</f>
        <v>-457802</v>
      </c>
    </row>
    <row r="10" spans="1:41" s="8" customFormat="1" x14ac:dyDescent="0.25">
      <c r="A10" s="90"/>
      <c r="B10" s="99"/>
      <c r="C10" s="20" t="s">
        <v>72</v>
      </c>
      <c r="D10" s="159"/>
      <c r="E10" s="160"/>
      <c r="F10" s="160"/>
      <c r="G10" s="126"/>
      <c r="H10" s="126"/>
      <c r="I10" s="128"/>
      <c r="J10" s="127"/>
      <c r="K10" s="126">
        <v>-240566</v>
      </c>
      <c r="L10" s="126"/>
      <c r="M10" s="161"/>
      <c r="N10" s="161"/>
      <c r="O10" s="128"/>
      <c r="P10" s="127"/>
      <c r="Q10" s="126"/>
      <c r="R10" s="126">
        <v>-686</v>
      </c>
      <c r="S10" s="126"/>
      <c r="T10" s="126"/>
      <c r="U10" s="162"/>
      <c r="V10" s="125">
        <f t="shared" si="4"/>
        <v>-241252</v>
      </c>
      <c r="W10" s="224"/>
      <c r="X10" s="161"/>
      <c r="Y10" s="126"/>
      <c r="Z10" s="126"/>
      <c r="AA10" s="128"/>
      <c r="AB10" s="127"/>
      <c r="AC10" s="126"/>
      <c r="AD10" s="126"/>
      <c r="AE10" s="126"/>
      <c r="AF10" s="161"/>
      <c r="AG10" s="161"/>
      <c r="AH10" s="128"/>
      <c r="AI10" s="127"/>
      <c r="AJ10" s="126"/>
      <c r="AK10" s="126"/>
      <c r="AL10" s="126"/>
      <c r="AM10" s="126"/>
      <c r="AN10" s="164">
        <f>SUM(W10:AM10)</f>
        <v>0</v>
      </c>
      <c r="AO10" s="165">
        <f>+AN10+V10</f>
        <v>-241252</v>
      </c>
    </row>
    <row r="11" spans="1:41" s="8" customFormat="1" x14ac:dyDescent="0.25">
      <c r="A11" s="90"/>
      <c r="B11" s="99"/>
      <c r="C11" s="19" t="s">
        <v>73</v>
      </c>
      <c r="D11" s="225"/>
      <c r="E11" s="178"/>
      <c r="F11" s="178"/>
      <c r="G11" s="122"/>
      <c r="H11" s="122"/>
      <c r="I11" s="123"/>
      <c r="J11" s="122">
        <v>0</v>
      </c>
      <c r="K11" s="122"/>
      <c r="L11" s="122"/>
      <c r="M11" s="178"/>
      <c r="N11" s="178"/>
      <c r="O11" s="122">
        <v>-23</v>
      </c>
      <c r="P11" s="122">
        <v>-3</v>
      </c>
      <c r="Q11" s="122"/>
      <c r="R11" s="122"/>
      <c r="S11" s="122"/>
      <c r="T11" s="122"/>
      <c r="U11" s="177"/>
      <c r="V11" s="121">
        <f t="shared" si="4"/>
        <v>-26</v>
      </c>
      <c r="W11" s="225"/>
      <c r="X11" s="178"/>
      <c r="Y11" s="122"/>
      <c r="Z11" s="122">
        <v>-5</v>
      </c>
      <c r="AA11" s="122">
        <v>441</v>
      </c>
      <c r="AB11" s="122">
        <v>-32465</v>
      </c>
      <c r="AC11" s="122">
        <v>-8</v>
      </c>
      <c r="AD11" s="122">
        <v>-53748</v>
      </c>
      <c r="AE11" s="122">
        <v>69</v>
      </c>
      <c r="AF11" s="178">
        <v>-1632</v>
      </c>
      <c r="AG11" s="178"/>
      <c r="AH11" s="123">
        <v>-14147</v>
      </c>
      <c r="AI11" s="122">
        <v>101522</v>
      </c>
      <c r="AJ11" s="122"/>
      <c r="AK11" s="122"/>
      <c r="AL11" s="122"/>
      <c r="AM11" s="122"/>
      <c r="AN11" s="179">
        <f>SUM(W11:AM11)</f>
        <v>27</v>
      </c>
      <c r="AO11" s="180">
        <f>+AN11+V11</f>
        <v>1</v>
      </c>
    </row>
    <row r="12" spans="1:41" s="7" customFormat="1" x14ac:dyDescent="0.25">
      <c r="A12" s="90"/>
      <c r="B12" s="100"/>
      <c r="C12" s="39" t="s">
        <v>74</v>
      </c>
      <c r="D12" s="228">
        <f>+D11+D10+D9+D8</f>
        <v>35842</v>
      </c>
      <c r="E12" s="229">
        <f>SUM(E9:E11)</f>
        <v>0</v>
      </c>
      <c r="F12" s="229">
        <f>SUM(F9:F11)</f>
        <v>0</v>
      </c>
      <c r="G12" s="230">
        <f t="shared" ref="G12:M12" si="5">+G11+G10+G9+G8</f>
        <v>80897</v>
      </c>
      <c r="H12" s="230">
        <f t="shared" si="5"/>
        <v>8242</v>
      </c>
      <c r="I12" s="230">
        <f>+I11+I10+I9+I8</f>
        <v>20405</v>
      </c>
      <c r="J12" s="230">
        <f t="shared" si="5"/>
        <v>277776</v>
      </c>
      <c r="K12" s="230">
        <f t="shared" si="5"/>
        <v>695787</v>
      </c>
      <c r="L12" s="230">
        <f t="shared" si="5"/>
        <v>100389</v>
      </c>
      <c r="M12" s="229">
        <f t="shared" si="5"/>
        <v>1019</v>
      </c>
      <c r="N12" s="229">
        <f>SUM(N9:N11)</f>
        <v>0</v>
      </c>
      <c r="O12" s="230">
        <f t="shared" ref="O12:U12" si="6">+O11+O10+O9+O8</f>
        <v>640.97089697044794</v>
      </c>
      <c r="P12" s="230">
        <f t="shared" si="6"/>
        <v>7298</v>
      </c>
      <c r="Q12" s="230">
        <f t="shared" si="6"/>
        <v>0</v>
      </c>
      <c r="R12" s="230">
        <f t="shared" si="6"/>
        <v>836</v>
      </c>
      <c r="S12" s="230">
        <f t="shared" si="6"/>
        <v>0</v>
      </c>
      <c r="T12" s="230">
        <f t="shared" si="6"/>
        <v>0</v>
      </c>
      <c r="U12" s="230">
        <f t="shared" si="6"/>
        <v>0</v>
      </c>
      <c r="V12" s="231">
        <f>+V9+V10+V8+V11</f>
        <v>1229131.9708969705</v>
      </c>
      <c r="W12" s="228">
        <f>+W9+W10+W11+W8</f>
        <v>1016</v>
      </c>
      <c r="X12" s="229"/>
      <c r="Y12" s="230">
        <f t="shared" ref="Y12:AM12" si="7">+Y9+Y10+Y11+Y8</f>
        <v>37</v>
      </c>
      <c r="Z12" s="230">
        <f t="shared" si="7"/>
        <v>-11642</v>
      </c>
      <c r="AA12" s="230">
        <f t="shared" si="7"/>
        <v>33853</v>
      </c>
      <c r="AB12" s="230">
        <f t="shared" si="7"/>
        <v>-130904</v>
      </c>
      <c r="AC12" s="230">
        <f t="shared" si="7"/>
        <v>2510</v>
      </c>
      <c r="AD12" s="230">
        <f t="shared" si="7"/>
        <v>-34173</v>
      </c>
      <c r="AE12" s="230">
        <f t="shared" si="7"/>
        <v>62818</v>
      </c>
      <c r="AF12" s="229">
        <f t="shared" si="7"/>
        <v>-39279</v>
      </c>
      <c r="AG12" s="229">
        <f t="shared" si="7"/>
        <v>0</v>
      </c>
      <c r="AH12" s="230">
        <f t="shared" si="7"/>
        <v>-11624</v>
      </c>
      <c r="AI12" s="230">
        <f t="shared" si="7"/>
        <v>101522</v>
      </c>
      <c r="AJ12" s="230">
        <f t="shared" si="7"/>
        <v>0</v>
      </c>
      <c r="AK12" s="230">
        <f t="shared" si="7"/>
        <v>-251768</v>
      </c>
      <c r="AL12" s="230">
        <f t="shared" si="7"/>
        <v>0</v>
      </c>
      <c r="AM12" s="230">
        <f t="shared" si="7"/>
        <v>0</v>
      </c>
      <c r="AN12" s="232">
        <f>+AN11+AN10+AN9+AN8</f>
        <v>-277634</v>
      </c>
      <c r="AO12" s="232">
        <f>+AO11+AO10+AO9+AO8</f>
        <v>951497.97089697048</v>
      </c>
    </row>
    <row r="13" spans="1:41" x14ac:dyDescent="0.25">
      <c r="A13" s="90"/>
      <c r="B13" s="101" t="s">
        <v>121</v>
      </c>
      <c r="C13" s="40" t="s">
        <v>75</v>
      </c>
      <c r="D13" s="233">
        <f>+D18+D19+D17+D16+D15+D14</f>
        <v>-13775</v>
      </c>
      <c r="E13" s="175"/>
      <c r="F13" s="175"/>
      <c r="G13" s="234">
        <f t="shared" ref="G13:H13" si="8">+G18+G19+G17+G16+G15+G14</f>
        <v>-4642</v>
      </c>
      <c r="H13" s="234">
        <f t="shared" si="8"/>
        <v>0</v>
      </c>
      <c r="I13" s="234">
        <f t="shared" ref="I13:J13" si="9">+I18+I19+I17+I16+I15+I14</f>
        <v>-12700</v>
      </c>
      <c r="J13" s="234">
        <f t="shared" si="9"/>
        <v>-277586</v>
      </c>
      <c r="K13" s="234">
        <f t="shared" ref="K13" si="10">+K18+K19+K17+K16+K15+K14</f>
        <v>-695787</v>
      </c>
      <c r="L13" s="234">
        <f t="shared" ref="L13" si="11">+L18+L19+L17+L16+L15+L14</f>
        <v>-100388</v>
      </c>
      <c r="M13" s="175">
        <f>+M18+M19+M17+M16+M15+M14</f>
        <v>-708</v>
      </c>
      <c r="N13" s="175">
        <f t="shared" ref="N13" si="12">+N18+N19+N17+N16+N15+N14</f>
        <v>0</v>
      </c>
      <c r="O13" s="234">
        <f t="shared" ref="O13:X13" si="13">+O18+O19+O17+O16+O15+O14</f>
        <v>-608</v>
      </c>
      <c r="P13" s="234">
        <f t="shared" si="13"/>
        <v>-7176</v>
      </c>
      <c r="Q13" s="234">
        <f t="shared" si="13"/>
        <v>0</v>
      </c>
      <c r="R13" s="234">
        <f t="shared" si="13"/>
        <v>-806</v>
      </c>
      <c r="S13" s="234">
        <f t="shared" si="13"/>
        <v>0</v>
      </c>
      <c r="T13" s="234">
        <f t="shared" si="13"/>
        <v>0</v>
      </c>
      <c r="U13" s="234">
        <f t="shared" si="13"/>
        <v>0</v>
      </c>
      <c r="V13" s="235">
        <f>SUM(D13:U13)</f>
        <v>-1114176</v>
      </c>
      <c r="W13" s="235">
        <f t="shared" si="13"/>
        <v>0</v>
      </c>
      <c r="X13" s="234">
        <f t="shared" si="13"/>
        <v>0</v>
      </c>
      <c r="Y13" s="234">
        <f t="shared" ref="Y13" si="14">+Y18+Y19+Y17+Y16+Y15+Y14</f>
        <v>1857</v>
      </c>
      <c r="Z13" s="234">
        <f t="shared" ref="Z13" si="15">+Z18+Z19+Z17+Z16+Z15+Z14</f>
        <v>83077</v>
      </c>
      <c r="AA13" s="234">
        <f t="shared" ref="AA13" si="16">+AA18+AA19+AA17+AA16+AA15+AA14</f>
        <v>18754</v>
      </c>
      <c r="AB13" s="234">
        <f t="shared" ref="AB13" si="17">+AB18+AB19+AB17+AB16+AB15+AB14</f>
        <v>141830</v>
      </c>
      <c r="AC13" s="234">
        <f t="shared" ref="AC13" si="18">+AC18+AC19+AC17+AC16+AC15+AC14</f>
        <v>30105</v>
      </c>
      <c r="AD13" s="234">
        <f t="shared" ref="AD13" si="19">+AD18+AD19+AD17+AD16+AD15+AD14</f>
        <v>34715</v>
      </c>
      <c r="AE13" s="234">
        <f t="shared" ref="AE13" si="20">+AE18+AE19+AE17+AE16+AE15+AE14</f>
        <v>142854</v>
      </c>
      <c r="AF13" s="175">
        <f t="shared" ref="AF13" si="21">+AF18+AF19+AF17+AF16+AF15+AF14</f>
        <v>59180</v>
      </c>
      <c r="AG13" s="175">
        <f t="shared" ref="AG13" si="22">+AG18+AG19+AG17+AG16+AG15+AG14</f>
        <v>0</v>
      </c>
      <c r="AH13" s="234">
        <f t="shared" ref="AH13" si="23">+AH18+AH19+AH17+AH16+AH15+AH14</f>
        <v>28198</v>
      </c>
      <c r="AI13" s="234">
        <f t="shared" ref="AI13" si="24">+AI18+AI19+AI17+AI16+AI15+AI14</f>
        <v>-101522</v>
      </c>
      <c r="AJ13" s="234">
        <f t="shared" ref="AJ13" si="25">+AJ18+AJ19+AJ17+AJ16+AJ15+AJ14</f>
        <v>5808</v>
      </c>
      <c r="AK13" s="234">
        <v>370361</v>
      </c>
      <c r="AL13" s="234">
        <f t="shared" ref="AL13" si="26">+AL18+AL19+AL17+AL16+AL15+AL14</f>
        <v>0</v>
      </c>
      <c r="AM13" s="234">
        <v>155912</v>
      </c>
      <c r="AN13" s="236">
        <f t="shared" ref="AN13:AN20" si="27">SUM(W13:AM13)</f>
        <v>971129</v>
      </c>
      <c r="AO13" s="236">
        <f t="shared" ref="AO13:AO20" si="28">+AN13+V13</f>
        <v>-143047</v>
      </c>
    </row>
    <row r="14" spans="1:41" x14ac:dyDescent="0.25">
      <c r="A14" s="90"/>
      <c r="B14" s="102"/>
      <c r="C14" s="20" t="s">
        <v>76</v>
      </c>
      <c r="D14" s="159">
        <v>0</v>
      </c>
      <c r="E14" s="160"/>
      <c r="F14" s="160"/>
      <c r="G14" s="126">
        <v>0</v>
      </c>
      <c r="H14" s="126">
        <v>0</v>
      </c>
      <c r="I14" s="128">
        <v>0</v>
      </c>
      <c r="J14" s="127">
        <v>0</v>
      </c>
      <c r="K14" s="126">
        <v>0</v>
      </c>
      <c r="L14" s="126">
        <v>0</v>
      </c>
      <c r="M14" s="161">
        <v>0</v>
      </c>
      <c r="N14" s="161"/>
      <c r="O14" s="128">
        <v>0</v>
      </c>
      <c r="P14" s="127">
        <v>0</v>
      </c>
      <c r="Q14" s="126">
        <v>0</v>
      </c>
      <c r="R14" s="126">
        <v>0</v>
      </c>
      <c r="S14" s="126">
        <v>0</v>
      </c>
      <c r="T14" s="126">
        <v>0</v>
      </c>
      <c r="U14" s="162">
        <v>0</v>
      </c>
      <c r="V14" s="125">
        <f>SUM(D14:U14)</f>
        <v>0</v>
      </c>
      <c r="W14" s="163">
        <v>0</v>
      </c>
      <c r="X14" s="126">
        <v>0</v>
      </c>
      <c r="Y14" s="126">
        <v>0</v>
      </c>
      <c r="Z14" s="126">
        <v>0</v>
      </c>
      <c r="AA14" s="128">
        <v>0</v>
      </c>
      <c r="AB14" s="127">
        <v>0</v>
      </c>
      <c r="AC14" s="126">
        <v>0</v>
      </c>
      <c r="AD14" s="126">
        <v>0</v>
      </c>
      <c r="AE14" s="126">
        <v>0</v>
      </c>
      <c r="AF14" s="161">
        <v>0</v>
      </c>
      <c r="AG14" s="161"/>
      <c r="AH14" s="126">
        <v>0</v>
      </c>
      <c r="AI14" s="128">
        <v>0</v>
      </c>
      <c r="AJ14" s="127">
        <v>0</v>
      </c>
      <c r="AK14" s="126">
        <v>0</v>
      </c>
      <c r="AL14" s="126"/>
      <c r="AM14" s="126">
        <v>0</v>
      </c>
      <c r="AN14" s="164">
        <f t="shared" si="27"/>
        <v>0</v>
      </c>
      <c r="AO14" s="165">
        <f t="shared" si="28"/>
        <v>0</v>
      </c>
    </row>
    <row r="15" spans="1:41" x14ac:dyDescent="0.25">
      <c r="A15" s="90"/>
      <c r="B15" s="102"/>
      <c r="C15" s="19" t="s">
        <v>77</v>
      </c>
      <c r="D15" s="225">
        <v>0</v>
      </c>
      <c r="E15" s="178"/>
      <c r="F15" s="178"/>
      <c r="G15" s="122">
        <v>-4642</v>
      </c>
      <c r="H15" s="122">
        <v>0</v>
      </c>
      <c r="I15" s="123">
        <v>0</v>
      </c>
      <c r="J15" s="122">
        <v>0</v>
      </c>
      <c r="K15" s="122">
        <v>0</v>
      </c>
      <c r="L15" s="122">
        <v>0</v>
      </c>
      <c r="M15" s="178">
        <v>0</v>
      </c>
      <c r="N15" s="178"/>
      <c r="O15" s="123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77">
        <v>0</v>
      </c>
      <c r="V15" s="121">
        <f t="shared" ref="V15:V20" si="29">SUM(D15:U15)</f>
        <v>-4642</v>
      </c>
      <c r="W15" s="121">
        <v>0</v>
      </c>
      <c r="X15" s="122">
        <v>0</v>
      </c>
      <c r="Y15" s="122">
        <v>1857</v>
      </c>
      <c r="Z15" s="122">
        <v>0</v>
      </c>
      <c r="AA15" s="123">
        <v>0</v>
      </c>
      <c r="AB15" s="122">
        <v>0</v>
      </c>
      <c r="AC15" s="122">
        <v>0</v>
      </c>
      <c r="AD15" s="122">
        <v>0</v>
      </c>
      <c r="AE15" s="122">
        <v>0</v>
      </c>
      <c r="AF15" s="178">
        <v>0</v>
      </c>
      <c r="AG15" s="178"/>
      <c r="AH15" s="122">
        <v>0</v>
      </c>
      <c r="AI15" s="123">
        <v>0</v>
      </c>
      <c r="AJ15" s="122">
        <v>0</v>
      </c>
      <c r="AK15" s="122">
        <v>0</v>
      </c>
      <c r="AL15" s="122"/>
      <c r="AM15" s="122">
        <v>0</v>
      </c>
      <c r="AN15" s="179">
        <f t="shared" si="27"/>
        <v>1857</v>
      </c>
      <c r="AO15" s="180">
        <f t="shared" si="28"/>
        <v>-2785</v>
      </c>
    </row>
    <row r="16" spans="1:41" x14ac:dyDescent="0.25">
      <c r="A16" s="90"/>
      <c r="B16" s="102"/>
      <c r="C16" s="20" t="s">
        <v>78</v>
      </c>
      <c r="D16" s="159">
        <v>0</v>
      </c>
      <c r="E16" s="160"/>
      <c r="F16" s="160"/>
      <c r="G16" s="126">
        <v>0</v>
      </c>
      <c r="H16" s="126">
        <v>0</v>
      </c>
      <c r="I16" s="128">
        <v>0</v>
      </c>
      <c r="J16" s="127">
        <v>-277586</v>
      </c>
      <c r="K16" s="126">
        <v>0</v>
      </c>
      <c r="L16" s="126">
        <v>0</v>
      </c>
      <c r="M16" s="161">
        <v>0</v>
      </c>
      <c r="N16" s="161"/>
      <c r="O16" s="128">
        <v>-608</v>
      </c>
      <c r="P16" s="127">
        <v>-7176</v>
      </c>
      <c r="Q16" s="126">
        <v>0</v>
      </c>
      <c r="R16" s="126">
        <v>0</v>
      </c>
      <c r="S16" s="126">
        <v>0</v>
      </c>
      <c r="T16" s="126">
        <v>0</v>
      </c>
      <c r="U16" s="162">
        <v>0</v>
      </c>
      <c r="V16" s="125">
        <f t="shared" si="29"/>
        <v>-285370</v>
      </c>
      <c r="W16" s="163">
        <v>0</v>
      </c>
      <c r="X16" s="126">
        <v>0</v>
      </c>
      <c r="Y16" s="126">
        <v>0</v>
      </c>
      <c r="Z16" s="126">
        <v>7882</v>
      </c>
      <c r="AA16" s="128">
        <v>18754</v>
      </c>
      <c r="AB16" s="127">
        <v>64213</v>
      </c>
      <c r="AC16" s="126">
        <v>30105</v>
      </c>
      <c r="AD16" s="126">
        <v>13577</v>
      </c>
      <c r="AE16" s="126">
        <v>148833</v>
      </c>
      <c r="AF16" s="161">
        <v>67644</v>
      </c>
      <c r="AG16" s="161"/>
      <c r="AH16" s="126">
        <v>27058</v>
      </c>
      <c r="AI16" s="128">
        <v>-101522</v>
      </c>
      <c r="AJ16" s="127">
        <v>6978</v>
      </c>
      <c r="AK16" s="126">
        <v>0</v>
      </c>
      <c r="AL16" s="126"/>
      <c r="AM16" s="126">
        <v>0</v>
      </c>
      <c r="AN16" s="164">
        <f t="shared" si="27"/>
        <v>283522</v>
      </c>
      <c r="AO16" s="165">
        <f t="shared" si="28"/>
        <v>-1848</v>
      </c>
    </row>
    <row r="17" spans="1:46" x14ac:dyDescent="0.25">
      <c r="A17" s="90"/>
      <c r="B17" s="102"/>
      <c r="C17" s="19" t="s">
        <v>79</v>
      </c>
      <c r="D17" s="225">
        <v>0</v>
      </c>
      <c r="E17" s="178"/>
      <c r="F17" s="178"/>
      <c r="G17" s="122">
        <v>0</v>
      </c>
      <c r="H17" s="122">
        <v>0</v>
      </c>
      <c r="I17" s="123">
        <v>0</v>
      </c>
      <c r="J17" s="122">
        <v>0</v>
      </c>
      <c r="K17" s="122">
        <v>-695787</v>
      </c>
      <c r="L17" s="122">
        <v>0</v>
      </c>
      <c r="M17" s="178">
        <v>0</v>
      </c>
      <c r="N17" s="178"/>
      <c r="O17" s="123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77">
        <v>0</v>
      </c>
      <c r="V17" s="121">
        <f t="shared" si="29"/>
        <v>-695787</v>
      </c>
      <c r="W17" s="121">
        <v>0</v>
      </c>
      <c r="X17" s="122">
        <v>0</v>
      </c>
      <c r="Y17" s="122">
        <v>0</v>
      </c>
      <c r="Z17" s="122">
        <v>75195</v>
      </c>
      <c r="AA17" s="123">
        <v>0</v>
      </c>
      <c r="AB17" s="122">
        <v>77617</v>
      </c>
      <c r="AC17" s="122">
        <v>0</v>
      </c>
      <c r="AD17" s="122">
        <v>21138</v>
      </c>
      <c r="AE17" s="122">
        <v>0</v>
      </c>
      <c r="AF17" s="178">
        <v>0</v>
      </c>
      <c r="AG17" s="178"/>
      <c r="AH17" s="122">
        <v>1140</v>
      </c>
      <c r="AI17" s="123">
        <v>0</v>
      </c>
      <c r="AJ17" s="122">
        <v>0</v>
      </c>
      <c r="AK17" s="122">
        <v>520696</v>
      </c>
      <c r="AL17" s="122"/>
      <c r="AM17" s="122">
        <v>0</v>
      </c>
      <c r="AN17" s="179">
        <f t="shared" si="27"/>
        <v>695786</v>
      </c>
      <c r="AO17" s="180">
        <f t="shared" si="28"/>
        <v>-1</v>
      </c>
    </row>
    <row r="18" spans="1:46" x14ac:dyDescent="0.25">
      <c r="A18" s="90"/>
      <c r="B18" s="102"/>
      <c r="C18" s="20" t="s">
        <v>170</v>
      </c>
      <c r="D18" s="159">
        <v>-8034</v>
      </c>
      <c r="E18" s="160"/>
      <c r="F18" s="160"/>
      <c r="G18" s="126">
        <v>0</v>
      </c>
      <c r="H18" s="126">
        <v>0</v>
      </c>
      <c r="I18" s="128">
        <v>-5705</v>
      </c>
      <c r="J18" s="127">
        <v>0</v>
      </c>
      <c r="K18" s="126">
        <v>0</v>
      </c>
      <c r="L18" s="126">
        <v>-97644</v>
      </c>
      <c r="M18" s="161">
        <v>-708</v>
      </c>
      <c r="N18" s="161"/>
      <c r="O18" s="128">
        <v>0</v>
      </c>
      <c r="P18" s="127">
        <v>0</v>
      </c>
      <c r="Q18" s="126">
        <v>0</v>
      </c>
      <c r="R18" s="126">
        <v>-806</v>
      </c>
      <c r="S18" s="126">
        <v>0</v>
      </c>
      <c r="T18" s="126">
        <v>0</v>
      </c>
      <c r="U18" s="162">
        <v>0</v>
      </c>
      <c r="V18" s="125">
        <f t="shared" si="29"/>
        <v>-112897</v>
      </c>
      <c r="W18" s="163">
        <v>0</v>
      </c>
      <c r="X18" s="126">
        <v>0</v>
      </c>
      <c r="Y18" s="126">
        <v>0</v>
      </c>
      <c r="Z18" s="126">
        <v>0</v>
      </c>
      <c r="AA18" s="128">
        <v>0</v>
      </c>
      <c r="AB18" s="127"/>
      <c r="AC18" s="126">
        <v>0</v>
      </c>
      <c r="AD18" s="126">
        <v>0</v>
      </c>
      <c r="AE18" s="126">
        <v>-2215</v>
      </c>
      <c r="AF18" s="161">
        <v>-4795</v>
      </c>
      <c r="AG18" s="161"/>
      <c r="AH18" s="126">
        <v>0</v>
      </c>
      <c r="AI18" s="128">
        <v>0</v>
      </c>
      <c r="AJ18" s="127">
        <v>0</v>
      </c>
      <c r="AK18" s="126">
        <v>-142241</v>
      </c>
      <c r="AL18" s="126"/>
      <c r="AM18" s="126">
        <v>146321</v>
      </c>
      <c r="AN18" s="164">
        <f t="shared" si="27"/>
        <v>-2930</v>
      </c>
      <c r="AO18" s="165">
        <f t="shared" si="28"/>
        <v>-115827</v>
      </c>
    </row>
    <row r="19" spans="1:46" x14ac:dyDescent="0.25">
      <c r="A19" s="90"/>
      <c r="B19" s="102"/>
      <c r="C19" s="21" t="s">
        <v>171</v>
      </c>
      <c r="D19" s="166">
        <v>-5741</v>
      </c>
      <c r="E19" s="167"/>
      <c r="F19" s="167"/>
      <c r="G19" s="168">
        <v>0</v>
      </c>
      <c r="H19" s="168">
        <v>0</v>
      </c>
      <c r="I19" s="169">
        <v>-6995</v>
      </c>
      <c r="J19" s="168">
        <v>0</v>
      </c>
      <c r="K19" s="168">
        <v>0</v>
      </c>
      <c r="L19" s="168">
        <v>-2744</v>
      </c>
      <c r="M19" s="167">
        <v>0</v>
      </c>
      <c r="N19" s="167"/>
      <c r="O19" s="169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70">
        <v>0</v>
      </c>
      <c r="V19" s="171">
        <f t="shared" si="29"/>
        <v>-15480</v>
      </c>
      <c r="W19" s="171">
        <v>0</v>
      </c>
      <c r="X19" s="168">
        <v>0</v>
      </c>
      <c r="Y19" s="168">
        <v>0</v>
      </c>
      <c r="Z19" s="168">
        <v>0</v>
      </c>
      <c r="AA19" s="169">
        <v>0</v>
      </c>
      <c r="AB19" s="168">
        <v>0</v>
      </c>
      <c r="AC19" s="168">
        <v>0</v>
      </c>
      <c r="AD19" s="168">
        <v>0</v>
      </c>
      <c r="AE19" s="168">
        <v>-3764</v>
      </c>
      <c r="AF19" s="167">
        <v>-3669</v>
      </c>
      <c r="AG19" s="167"/>
      <c r="AH19" s="168">
        <v>0</v>
      </c>
      <c r="AI19" s="169">
        <v>0</v>
      </c>
      <c r="AJ19" s="168">
        <v>-1170</v>
      </c>
      <c r="AK19" s="168">
        <v>-8094</v>
      </c>
      <c r="AL19" s="168"/>
      <c r="AM19" s="168">
        <v>9591</v>
      </c>
      <c r="AN19" s="172">
        <f t="shared" si="27"/>
        <v>-7106</v>
      </c>
      <c r="AO19" s="173">
        <f t="shared" si="28"/>
        <v>-22586</v>
      </c>
    </row>
    <row r="20" spans="1:46" x14ac:dyDescent="0.25">
      <c r="A20" s="90"/>
      <c r="B20" s="102"/>
      <c r="C20" s="24" t="s">
        <v>80</v>
      </c>
      <c r="D20" s="114">
        <v>0</v>
      </c>
      <c r="E20" s="115">
        <v>0</v>
      </c>
      <c r="F20" s="115">
        <v>0</v>
      </c>
      <c r="G20" s="115"/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74">
        <v>0</v>
      </c>
      <c r="V20" s="114">
        <f t="shared" si="29"/>
        <v>0</v>
      </c>
      <c r="W20" s="114">
        <v>0</v>
      </c>
      <c r="X20" s="115">
        <v>0</v>
      </c>
      <c r="Y20" s="115">
        <v>0</v>
      </c>
      <c r="Z20" s="115">
        <v>-8</v>
      </c>
      <c r="AA20" s="115">
        <v>0</v>
      </c>
      <c r="AB20" s="115">
        <v>-706</v>
      </c>
      <c r="AC20" s="115">
        <v>0</v>
      </c>
      <c r="AD20" s="115">
        <v>-543</v>
      </c>
      <c r="AE20" s="115"/>
      <c r="AF20" s="175">
        <v>-3179</v>
      </c>
      <c r="AG20" s="175"/>
      <c r="AH20" s="115">
        <v>-325</v>
      </c>
      <c r="AI20" s="115">
        <v>0</v>
      </c>
      <c r="AJ20" s="115">
        <v>-6001</v>
      </c>
      <c r="AK20" s="115">
        <v>-28565</v>
      </c>
      <c r="AL20" s="115">
        <v>0</v>
      </c>
      <c r="AM20" s="115">
        <v>-1747</v>
      </c>
      <c r="AN20" s="176">
        <f t="shared" si="27"/>
        <v>-41074</v>
      </c>
      <c r="AO20" s="176">
        <f t="shared" si="28"/>
        <v>-41074</v>
      </c>
      <c r="AR20" s="69"/>
      <c r="AT20" s="69"/>
    </row>
    <row r="21" spans="1:46" x14ac:dyDescent="0.25">
      <c r="A21" s="90"/>
      <c r="B21" s="102"/>
      <c r="C21" s="19" t="s">
        <v>81</v>
      </c>
      <c r="D21" s="121"/>
      <c r="E21" s="122"/>
      <c r="F21" s="122"/>
      <c r="G21" s="122"/>
      <c r="H21" s="122"/>
      <c r="I21" s="123"/>
      <c r="J21" s="122"/>
      <c r="K21" s="122"/>
      <c r="L21" s="122"/>
      <c r="M21" s="122"/>
      <c r="N21" s="122"/>
      <c r="O21" s="123"/>
      <c r="P21" s="122"/>
      <c r="Q21" s="122"/>
      <c r="R21" s="122"/>
      <c r="S21" s="122"/>
      <c r="T21" s="122"/>
      <c r="U21" s="177"/>
      <c r="V21" s="121">
        <f>SUM(D21:U21)</f>
        <v>0</v>
      </c>
      <c r="W21" s="121"/>
      <c r="X21" s="122"/>
      <c r="Y21" s="122"/>
      <c r="Z21" s="122"/>
      <c r="AA21" s="123"/>
      <c r="AB21" s="122"/>
      <c r="AC21" s="122"/>
      <c r="AD21" s="122"/>
      <c r="AE21" s="122"/>
      <c r="AF21" s="178"/>
      <c r="AG21" s="178"/>
      <c r="AH21" s="123"/>
      <c r="AI21" s="122"/>
      <c r="AJ21" s="122"/>
      <c r="AK21" s="122"/>
      <c r="AL21" s="122"/>
      <c r="AM21" s="122"/>
      <c r="AN21" s="179">
        <f>SUM('Balance Energía Neta y Útil Fte'!W21:AM21)</f>
        <v>0</v>
      </c>
      <c r="AO21" s="180">
        <f>+AN21+'Balance Energía Neta y Útil Fte'!V21</f>
        <v>0</v>
      </c>
    </row>
    <row r="22" spans="1:46" x14ac:dyDescent="0.25">
      <c r="A22" s="90"/>
      <c r="B22" s="102"/>
      <c r="C22" s="22" t="s">
        <v>82</v>
      </c>
      <c r="D22" s="181"/>
      <c r="E22" s="182"/>
      <c r="F22" s="182"/>
      <c r="G22" s="182"/>
      <c r="H22" s="182"/>
      <c r="I22" s="183"/>
      <c r="J22" s="184"/>
      <c r="K22" s="182"/>
      <c r="L22" s="182"/>
      <c r="M22" s="182"/>
      <c r="N22" s="182"/>
      <c r="O22" s="183"/>
      <c r="P22" s="184"/>
      <c r="Q22" s="182"/>
      <c r="R22" s="182"/>
      <c r="S22" s="182"/>
      <c r="T22" s="182"/>
      <c r="U22" s="185"/>
      <c r="V22" s="125">
        <f>SUM(D22:U22)</f>
        <v>0</v>
      </c>
      <c r="W22" s="186"/>
      <c r="X22" s="182"/>
      <c r="Y22" s="182"/>
      <c r="Z22" s="182"/>
      <c r="AA22" s="183"/>
      <c r="AB22" s="184"/>
      <c r="AC22" s="182"/>
      <c r="AD22" s="182"/>
      <c r="AE22" s="182"/>
      <c r="AF22" s="182"/>
      <c r="AG22" s="182"/>
      <c r="AH22" s="183"/>
      <c r="AI22" s="184"/>
      <c r="AJ22" s="182"/>
      <c r="AK22" s="182"/>
      <c r="AL22" s="182"/>
      <c r="AM22" s="182">
        <v>-16431</v>
      </c>
      <c r="AN22" s="187">
        <f t="shared" ref="AN22" si="30">SUM(W22:AM22)</f>
        <v>-16431</v>
      </c>
      <c r="AO22" s="165">
        <f t="shared" ref="AO22" si="31">+AN22+V22</f>
        <v>-16431</v>
      </c>
    </row>
    <row r="23" spans="1:46" s="72" customFormat="1" x14ac:dyDescent="0.25">
      <c r="A23" s="90"/>
      <c r="B23" s="102"/>
      <c r="C23" s="22" t="s">
        <v>83</v>
      </c>
      <c r="D23" s="188">
        <f>+D12+D13+D20+'Balance Energía Neta y Útil Fte'!D22-D24-E24-F24</f>
        <v>-891.62669700686433</v>
      </c>
      <c r="E23" s="189"/>
      <c r="F23" s="189"/>
      <c r="G23" s="184">
        <f>+G12+G13+G20+'Balance Energía Neta y Útil Fte'!G22-G24</f>
        <v>-24299.37658836793</v>
      </c>
      <c r="H23" s="184">
        <f>+H12+H13+H20+'Balance Energía Neta y Útil Fte'!H22-H24</f>
        <v>1466.636937369135</v>
      </c>
      <c r="I23" s="184">
        <f>+I12+I13+I20+'Balance Energía Neta y Útil Fte'!I22+-I24</f>
        <v>-1.6999999999998181</v>
      </c>
      <c r="J23" s="184">
        <f>+J12+J13+J20+'Balance Energía Neta y Útil Fte'!J22+-J24</f>
        <v>190</v>
      </c>
      <c r="K23" s="184">
        <f>+K12+K13+K20+'Balance Energía Neta y Útil Fte'!K22+-K24</f>
        <v>0</v>
      </c>
      <c r="L23" s="184">
        <f>+L12+L13+L20+'Balance Energía Neta y Útil Fte'!L22+-L24</f>
        <v>7.4346717581441624E-5</v>
      </c>
      <c r="M23" s="189">
        <f>+M12+M13+M20+'Balance Energía Neta y Útil Fte'!M22+-M24</f>
        <v>-703.69358427412544</v>
      </c>
      <c r="N23" s="189"/>
      <c r="O23" s="184">
        <f>+O12+O13+O20+'Balance Energía Neta y Útil Fte'!O22+-O24</f>
        <v>32.970896970447939</v>
      </c>
      <c r="P23" s="184">
        <f>+P12+P13+P20+'Balance Energía Neta y Útil Fte'!P22+-P24</f>
        <v>122</v>
      </c>
      <c r="Q23" s="184">
        <f>+Q12+Q13+Q20+'Balance Energía Neta y Útil Fte'!Q22+-Q24</f>
        <v>0</v>
      </c>
      <c r="R23" s="184">
        <f>+R12+R13+R20+'Balance Energía Neta y Útil Fte'!R22+-R24</f>
        <v>30</v>
      </c>
      <c r="S23" s="184">
        <f>+S12+S13+S20+'Balance Energía Neta y Útil Fte'!S22+-S24</f>
        <v>0</v>
      </c>
      <c r="T23" s="184">
        <f>+T12+T13+T20+'Balance Energía Neta y Útil Fte'!T22+-T24</f>
        <v>-81.130610000000004</v>
      </c>
      <c r="U23" s="184">
        <f>+U12+U13+U20+'Balance Energía Neta y Útil Fte'!U22+-U24</f>
        <v>0</v>
      </c>
      <c r="V23" s="190">
        <f>+V12+V13+V20+'Balance Energía Neta y Útil Fte'!V22+-V24</f>
        <v>-24135.919570962578</v>
      </c>
      <c r="W23" s="188">
        <f>+W12+W13+W20+'Balance Energía Neta y Útil Fte'!W22-W24-X24</f>
        <v>-9.2799999999897409E-3</v>
      </c>
      <c r="X23" s="189"/>
      <c r="Y23" s="184">
        <f>+Y12+Y13+Y20+'Balance Energía Neta y Útil Fte'!Y22+-Y24</f>
        <v>-4279.8295578581465</v>
      </c>
      <c r="Z23" s="184">
        <f>+Z12+Z13+Z20+'Balance Energía Neta y Útil Fte'!Z22-Z24</f>
        <v>39.836309493955923</v>
      </c>
      <c r="AA23" s="184">
        <f>+AA12+AA13+AA20+'Balance Energía Neta y Útil Fte'!AA22+-AA24</f>
        <v>-1759.7667073312914</v>
      </c>
      <c r="AB23" s="184">
        <f>+AB12+AB13+AB20+'Balance Energía Neta y Útil Fte'!AB22-AB24</f>
        <v>343.67662784354798</v>
      </c>
      <c r="AC23" s="184">
        <f>+AC12+AC13+AC20+'Balance Energía Neta y Útil Fte'!AC22+-AC24</f>
        <v>-1137.7593950000009</v>
      </c>
      <c r="AD23" s="184">
        <f>+AD12+AD13+AD20+'Balance Energía Neta y Útil Fte'!AD22+-AD24</f>
        <v>-1</v>
      </c>
      <c r="AE23" s="184">
        <f>+AE12+AE13+AE20+'Balance Energía Neta y Útil Fte'!AE22+-AE24</f>
        <v>-3299.7549389463675</v>
      </c>
      <c r="AF23" s="189">
        <f>+AF12+AF13+AF20+'Balance Energía Neta y Útil Fte'!AF22-AF24-AG24</f>
        <v>-447.10925089235468</v>
      </c>
      <c r="AG23" s="189"/>
      <c r="AH23" s="184">
        <f>+AH12+AH13+AH20+-AH24</f>
        <v>209</v>
      </c>
      <c r="AI23" s="184">
        <f>+AI12+AI13+AI20+-AI24</f>
        <v>-6.6940652534744993</v>
      </c>
      <c r="AJ23" s="184">
        <f>+AJ12+AJ13+AJ20+'Balance Energía Neta y Útil Fte'!AJ22+-AJ24</f>
        <v>-193</v>
      </c>
      <c r="AK23" s="184">
        <f>+AK12+AK13+AK20+'Balance Energía Neta y Útil Fte'!AK22+-AK24</f>
        <v>8089.0546363961912</v>
      </c>
      <c r="AL23" s="184">
        <f>+AL12+AL13+AL20+'Balance Energía Neta y Útil Fte'!AL22+-AL24</f>
        <v>0</v>
      </c>
      <c r="AM23" s="191">
        <f>+AM12+AM13+AM20+'Balance Energía Neta y Útil Fte'!AM22+-AM24</f>
        <v>-5.7087969784915913</v>
      </c>
      <c r="AN23" s="184">
        <f>+V23</f>
        <v>-24135.919570962578</v>
      </c>
      <c r="AO23" s="190">
        <f>+AO12+AO13+AO20+'Balance Energía Neta y Útil Fte'!AO22+-AO24</f>
        <v>-26584.983989489032</v>
      </c>
    </row>
    <row r="24" spans="1:46" s="6" customFormat="1" x14ac:dyDescent="0.25">
      <c r="A24" s="90" t="s">
        <v>123</v>
      </c>
      <c r="B24" s="88" t="s">
        <v>122</v>
      </c>
      <c r="C24" s="23" t="s">
        <v>143</v>
      </c>
      <c r="D24" s="111">
        <f>+D25+D26</f>
        <v>15896.073043081142</v>
      </c>
      <c r="E24" s="112">
        <f t="shared" ref="E24:AM24" si="32">+E25+E26</f>
        <v>5042.3368554237386</v>
      </c>
      <c r="F24" s="112">
        <f t="shared" si="32"/>
        <v>2020.2167985019839</v>
      </c>
      <c r="G24" s="112">
        <f t="shared" si="32"/>
        <v>100554.37658836793</v>
      </c>
      <c r="H24" s="112">
        <f t="shared" si="32"/>
        <v>6775.363062630865</v>
      </c>
      <c r="I24" s="112">
        <f t="shared" si="32"/>
        <v>7706.7</v>
      </c>
      <c r="J24" s="112">
        <f t="shared" si="32"/>
        <v>0</v>
      </c>
      <c r="K24" s="112">
        <f t="shared" si="32"/>
        <v>0</v>
      </c>
      <c r="L24" s="112">
        <f t="shared" si="32"/>
        <v>0.99992565328241856</v>
      </c>
      <c r="M24" s="112">
        <f t="shared" si="32"/>
        <v>1014.6935842741254</v>
      </c>
      <c r="N24" s="112">
        <f t="shared" si="32"/>
        <v>0</v>
      </c>
      <c r="O24" s="112">
        <f t="shared" si="32"/>
        <v>0</v>
      </c>
      <c r="P24" s="112">
        <f t="shared" si="32"/>
        <v>0</v>
      </c>
      <c r="Q24" s="112">
        <f t="shared" si="32"/>
        <v>0</v>
      </c>
      <c r="R24" s="112">
        <f t="shared" si="32"/>
        <v>0</v>
      </c>
      <c r="S24" s="112">
        <f t="shared" si="32"/>
        <v>0</v>
      </c>
      <c r="T24" s="112">
        <f t="shared" si="32"/>
        <v>81.130610000000004</v>
      </c>
      <c r="U24" s="192">
        <f t="shared" si="32"/>
        <v>0</v>
      </c>
      <c r="V24" s="111">
        <f>SUM(D24:U24)</f>
        <v>139091.89046793306</v>
      </c>
      <c r="W24" s="111">
        <f t="shared" si="32"/>
        <v>1016.00928</v>
      </c>
      <c r="X24" s="112">
        <f t="shared" si="32"/>
        <v>0</v>
      </c>
      <c r="Y24" s="112">
        <f t="shared" si="32"/>
        <v>6173.8295578581465</v>
      </c>
      <c r="Z24" s="112">
        <f t="shared" si="32"/>
        <v>71387.163690506044</v>
      </c>
      <c r="AA24" s="112">
        <f t="shared" si="32"/>
        <v>54366.766707331291</v>
      </c>
      <c r="AB24" s="112">
        <f>+AB25+AB26</f>
        <v>9876.323372156452</v>
      </c>
      <c r="AC24" s="112">
        <f t="shared" si="32"/>
        <v>33752.759395000001</v>
      </c>
      <c r="AD24" s="112">
        <f t="shared" si="32"/>
        <v>0</v>
      </c>
      <c r="AE24" s="112">
        <f>+AE25+AE26</f>
        <v>208971.75493894637</v>
      </c>
      <c r="AF24" s="112">
        <f t="shared" si="32"/>
        <v>16189.914947482108</v>
      </c>
      <c r="AG24" s="112">
        <f>+AG25+AG26</f>
        <v>979.19430341024679</v>
      </c>
      <c r="AH24" s="112">
        <f t="shared" si="32"/>
        <v>16040</v>
      </c>
      <c r="AI24" s="112">
        <f t="shared" si="32"/>
        <v>6.6940652534744993</v>
      </c>
      <c r="AJ24" s="112">
        <f t="shared" si="32"/>
        <v>0</v>
      </c>
      <c r="AK24" s="112">
        <f t="shared" si="32"/>
        <v>81938.945363603809</v>
      </c>
      <c r="AL24" s="112">
        <f t="shared" si="32"/>
        <v>0</v>
      </c>
      <c r="AM24" s="112">
        <f t="shared" si="32"/>
        <v>137739.70879697849</v>
      </c>
      <c r="AN24" s="193">
        <f>SUM(W24:AM24)</f>
        <v>638439.06441852648</v>
      </c>
      <c r="AO24" s="193">
        <f>+AN24+V24</f>
        <v>777530.95488645951</v>
      </c>
      <c r="AP24" s="70"/>
    </row>
    <row r="25" spans="1:46" s="4" customFormat="1" x14ac:dyDescent="0.25">
      <c r="A25" s="90"/>
      <c r="B25" s="88"/>
      <c r="C25" s="24" t="s">
        <v>84</v>
      </c>
      <c r="D25" s="114"/>
      <c r="E25" s="115"/>
      <c r="F25" s="115"/>
      <c r="G25" s="115"/>
      <c r="H25" s="115"/>
      <c r="I25" s="115">
        <v>2280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74"/>
      <c r="V25" s="114">
        <f t="shared" ref="V25:V63" si="33">SUM(D25:U25)</f>
        <v>2280</v>
      </c>
      <c r="W25" s="114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>
        <v>16040</v>
      </c>
      <c r="AI25" s="115"/>
      <c r="AJ25" s="115"/>
      <c r="AK25" s="115"/>
      <c r="AL25" s="115"/>
      <c r="AM25" s="115"/>
      <c r="AN25" s="176">
        <f t="shared" ref="AN25:AN63" si="34">SUM(W25:AM25)</f>
        <v>16040</v>
      </c>
      <c r="AO25" s="176">
        <f t="shared" ref="AO25:AO63" si="35">+AN25+V25</f>
        <v>18320</v>
      </c>
    </row>
    <row r="26" spans="1:46" s="4" customFormat="1" x14ac:dyDescent="0.25">
      <c r="A26" s="90"/>
      <c r="B26" s="88"/>
      <c r="C26" s="25" t="s">
        <v>85</v>
      </c>
      <c r="D26" s="117">
        <f>+D27+D28+D34+D38+D45+D46+D50+D54+D63</f>
        <v>15896.073043081142</v>
      </c>
      <c r="E26" s="118">
        <f>+E27+E28+E34+E38+E45+E46+E50+E54+E63</f>
        <v>5042.3368554237386</v>
      </c>
      <c r="F26" s="118">
        <f>+F27+F28+F34+F38+F45+F46+F50+F54+F63</f>
        <v>2020.2167985019839</v>
      </c>
      <c r="G26" s="118">
        <f>+G27+G28+G34+G38+G45+G46+G50+G54+G63</f>
        <v>100554.37658836793</v>
      </c>
      <c r="H26" s="118">
        <f>+H27+H28+H34+H38+H45+H46+H50+H54+H63</f>
        <v>6775.363062630865</v>
      </c>
      <c r="I26" s="118">
        <f>+I27+I28+I34+I38+I45+I46+I50+I54+I63</f>
        <v>5426.7</v>
      </c>
      <c r="J26" s="118">
        <f>+J27+J28+J34+J38+J45+J46+J50+J54+J63</f>
        <v>0</v>
      </c>
      <c r="K26" s="118">
        <f>+K27+K28+K34+K38+K45+K46+K50+K54+K63</f>
        <v>0</v>
      </c>
      <c r="L26" s="118">
        <f>+L27+L28+L34+L38+L45+L46+L50+L54+L63</f>
        <v>0.99992565328241856</v>
      </c>
      <c r="M26" s="118">
        <f>+M27+M28+M34+M38+M45+M46+M50+M54+M63</f>
        <v>1014.6935842741254</v>
      </c>
      <c r="N26" s="118">
        <f>+N27+N28+N34+N38+N45+N46+N50+N54+N63</f>
        <v>0</v>
      </c>
      <c r="O26" s="118">
        <f>+O27+O28+O34+O38+O45+O46+O50+O54+O63</f>
        <v>0</v>
      </c>
      <c r="P26" s="118">
        <f>+P27+P28+P34+P38+P45+P46+P50+P54+P63</f>
        <v>0</v>
      </c>
      <c r="Q26" s="118">
        <f>+Q27+Q28+Q34+Q38+Q45+Q46+Q50+Q54+Q63</f>
        <v>0</v>
      </c>
      <c r="R26" s="118">
        <f>+R27+R28+R34+R38+R45+R46+R50+R54+R63</f>
        <v>0</v>
      </c>
      <c r="S26" s="118">
        <f>+S27+S28+S34+S38+S45+S46+S50+S54+S63</f>
        <v>0</v>
      </c>
      <c r="T26" s="118">
        <f>+T27+T28+T34+T38+T45+T46+T50+T54+T63</f>
        <v>81.130610000000004</v>
      </c>
      <c r="U26" s="194">
        <f>+U27+U28+U34+U38+U45+U46+U50+U54+U63</f>
        <v>0</v>
      </c>
      <c r="V26" s="117">
        <f>SUM(D26:U26)</f>
        <v>136811.89046793306</v>
      </c>
      <c r="W26" s="117">
        <f>+W27+W28+W34+W38+W45+W46+W50+W54+W63</f>
        <v>1016.00928</v>
      </c>
      <c r="X26" s="118">
        <f>+X27+X28+X34+X38+X45+X46+X50+X54+X63</f>
        <v>0</v>
      </c>
      <c r="Y26" s="118">
        <f>+Y27+Y28+Y34+Y38+Y45+Y46+Y50+Y54+Y63</f>
        <v>6173.8295578581465</v>
      </c>
      <c r="Z26" s="118">
        <f>+Z27+Z28+Z34+Z38+Z45+Z46+Z50+Z54+Z63</f>
        <v>71387.163690506044</v>
      </c>
      <c r="AA26" s="118">
        <f>+AA27+AA28+AA34+AA38+AA45+AA46+AA50+AA54+AA63</f>
        <v>54366.766707331291</v>
      </c>
      <c r="AB26" s="118">
        <f>+AB27+AB28+AB34+AB38+AB45+AB46+AB50+AB54+AB63</f>
        <v>9876.323372156452</v>
      </c>
      <c r="AC26" s="118">
        <f>+AC27+AC28+AC34+AC38+AC45+AC46+AC50+AC54+AC63</f>
        <v>33752.759395000001</v>
      </c>
      <c r="AD26" s="118">
        <f>+AD27+AD28+AD34+AD38+AD45+AD46+AD50+AD54+AD63</f>
        <v>0</v>
      </c>
      <c r="AE26" s="118">
        <f>+AE27+AE28+AE34+AE38+AE45+AE46+AE50+AE54+AE63</f>
        <v>208971.75493894637</v>
      </c>
      <c r="AF26" s="118">
        <f>+AF27+AF28+AF34+AF38+AF45+AF46+AF50+AF54+AF63</f>
        <v>16189.914947482108</v>
      </c>
      <c r="AG26" s="118">
        <f>+AG27+AG28+AG34+AG38+AG45+AG46+AG50+AG54+AG63</f>
        <v>979.19430341024679</v>
      </c>
      <c r="AH26" s="118">
        <f>+AH27+AH28+AH34+AH38+AH45+AH46+AH50+AH54+AH63</f>
        <v>0</v>
      </c>
      <c r="AI26" s="118">
        <f>+AI27+AI28+AI34+AI38+AI45+AI46+AI50+AI54+AI63</f>
        <v>6.6940652534744993</v>
      </c>
      <c r="AJ26" s="118">
        <f>+AJ27+AJ28+AJ34+AJ38+AJ45+AJ46+AJ50+AJ54+AJ63</f>
        <v>0</v>
      </c>
      <c r="AK26" s="118">
        <f>+AK27+AK28+AK34+AK38+AK45+AK46+AK50+AK54+AK63</f>
        <v>81938.945363603809</v>
      </c>
      <c r="AL26" s="118">
        <f>+AL27+AL28+AL34+AL38+AL45+AL46+AL50+AL54+AL63</f>
        <v>0</v>
      </c>
      <c r="AM26" s="118">
        <f>+AM27+AM28+AM34+AM38+AM45+AM46+AM50+AM54+AM63</f>
        <v>137739.70879697849</v>
      </c>
      <c r="AN26" s="195">
        <f>SUM(W26:AM26)</f>
        <v>622399.06441852648</v>
      </c>
      <c r="AO26" s="195">
        <f t="shared" si="35"/>
        <v>759210.95488645951</v>
      </c>
    </row>
    <row r="27" spans="1:46" s="4" customFormat="1" x14ac:dyDescent="0.25">
      <c r="A27" s="90"/>
      <c r="B27" s="88"/>
      <c r="C27" s="24" t="s">
        <v>86</v>
      </c>
      <c r="D27" s="114"/>
      <c r="E27" s="115"/>
      <c r="F27" s="115"/>
      <c r="G27" s="115">
        <v>83949.671221339726</v>
      </c>
      <c r="H27" s="115">
        <v>6775.363062630865</v>
      </c>
      <c r="I27" s="115"/>
      <c r="J27" s="115"/>
      <c r="K27" s="115"/>
      <c r="L27" s="115">
        <v>0.99992565328241856</v>
      </c>
      <c r="M27" s="115">
        <v>614.62420195259517</v>
      </c>
      <c r="N27" s="115"/>
      <c r="O27" s="115"/>
      <c r="P27" s="115"/>
      <c r="Q27" s="115"/>
      <c r="R27" s="115"/>
      <c r="S27" s="115"/>
      <c r="T27" s="115"/>
      <c r="U27" s="174"/>
      <c r="V27" s="114">
        <f t="shared" si="33"/>
        <v>91340.658411576456</v>
      </c>
      <c r="W27" s="114"/>
      <c r="X27" s="115"/>
      <c r="Y27" s="115">
        <v>3988.8311952064978</v>
      </c>
      <c r="Z27" s="115">
        <v>33021.296336071326</v>
      </c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>
        <v>1089.0134612458453</v>
      </c>
      <c r="AL27" s="115"/>
      <c r="AM27" s="115">
        <v>31522.133549274015</v>
      </c>
      <c r="AN27" s="176">
        <f>SUM(W27:AM27)</f>
        <v>69621.274541797684</v>
      </c>
      <c r="AO27" s="176">
        <f t="shared" si="35"/>
        <v>160961.93295337414</v>
      </c>
    </row>
    <row r="28" spans="1:46" s="4" customFormat="1" x14ac:dyDescent="0.25">
      <c r="A28" s="90"/>
      <c r="B28" s="88"/>
      <c r="C28" s="25" t="s">
        <v>87</v>
      </c>
      <c r="D28" s="117">
        <f>+D30+D31+D32+D33+D29</f>
        <v>0</v>
      </c>
      <c r="E28" s="118">
        <f t="shared" ref="E28:AO28" si="36">+E30+E31+E32+E33+E29</f>
        <v>7</v>
      </c>
      <c r="F28" s="118">
        <f t="shared" si="36"/>
        <v>0</v>
      </c>
      <c r="G28" s="118">
        <f t="shared" si="36"/>
        <v>3247.2443530002233</v>
      </c>
      <c r="H28" s="118">
        <f t="shared" si="36"/>
        <v>0</v>
      </c>
      <c r="I28" s="118">
        <f t="shared" si="36"/>
        <v>0</v>
      </c>
      <c r="J28" s="118">
        <f t="shared" si="36"/>
        <v>0</v>
      </c>
      <c r="K28" s="118">
        <f t="shared" si="36"/>
        <v>0</v>
      </c>
      <c r="L28" s="118">
        <f t="shared" si="36"/>
        <v>0</v>
      </c>
      <c r="M28" s="118">
        <f t="shared" si="36"/>
        <v>391.55554478222803</v>
      </c>
      <c r="N28" s="118">
        <f t="shared" si="36"/>
        <v>0</v>
      </c>
      <c r="O28" s="118">
        <f t="shared" si="36"/>
        <v>0</v>
      </c>
      <c r="P28" s="118">
        <f t="shared" si="36"/>
        <v>0</v>
      </c>
      <c r="Q28" s="118">
        <f t="shared" si="36"/>
        <v>0</v>
      </c>
      <c r="R28" s="118">
        <f t="shared" si="36"/>
        <v>0</v>
      </c>
      <c r="S28" s="118">
        <f t="shared" si="36"/>
        <v>0</v>
      </c>
      <c r="T28" s="118">
        <f t="shared" si="36"/>
        <v>0</v>
      </c>
      <c r="U28" s="194">
        <f t="shared" si="36"/>
        <v>0</v>
      </c>
      <c r="V28" s="117">
        <f t="shared" si="33"/>
        <v>3645.7998977824514</v>
      </c>
      <c r="W28" s="117">
        <f t="shared" si="36"/>
        <v>0</v>
      </c>
      <c r="X28" s="118">
        <f t="shared" si="36"/>
        <v>0</v>
      </c>
      <c r="Y28" s="118">
        <f t="shared" si="36"/>
        <v>802.9432788571213</v>
      </c>
      <c r="Z28" s="118">
        <f t="shared" si="36"/>
        <v>3338.0093954461058</v>
      </c>
      <c r="AA28" s="118">
        <f t="shared" si="36"/>
        <v>9</v>
      </c>
      <c r="AB28" s="118">
        <f t="shared" si="36"/>
        <v>2</v>
      </c>
      <c r="AC28" s="118">
        <f t="shared" si="36"/>
        <v>0</v>
      </c>
      <c r="AD28" s="118">
        <f t="shared" si="36"/>
        <v>0</v>
      </c>
      <c r="AE28" s="118">
        <f t="shared" ref="AE28" si="37">+AE30+AE31+AE32+AE33+AE29</f>
        <v>3332.6611187100966</v>
      </c>
      <c r="AF28" s="118">
        <f t="shared" si="36"/>
        <v>2</v>
      </c>
      <c r="AG28" s="118">
        <f t="shared" si="36"/>
        <v>0</v>
      </c>
      <c r="AH28" s="118">
        <f t="shared" si="36"/>
        <v>0</v>
      </c>
      <c r="AI28" s="118">
        <f t="shared" si="36"/>
        <v>0</v>
      </c>
      <c r="AJ28" s="118">
        <f t="shared" si="36"/>
        <v>0</v>
      </c>
      <c r="AK28" s="118">
        <f t="shared" si="36"/>
        <v>7373.1810883359467</v>
      </c>
      <c r="AL28" s="118">
        <f t="shared" si="36"/>
        <v>0</v>
      </c>
      <c r="AM28" s="118">
        <f t="shared" si="36"/>
        <v>20759.656008110323</v>
      </c>
      <c r="AN28" s="195">
        <f t="shared" si="36"/>
        <v>35619.450889459593</v>
      </c>
      <c r="AO28" s="195">
        <f t="shared" si="36"/>
        <v>39265.250787242046</v>
      </c>
    </row>
    <row r="29" spans="1:46" s="4" customFormat="1" x14ac:dyDescent="0.25">
      <c r="A29" s="90"/>
      <c r="B29" s="88"/>
      <c r="C29" s="19" t="s">
        <v>166</v>
      </c>
      <c r="D29" s="121"/>
      <c r="E29" s="122"/>
      <c r="F29" s="122"/>
      <c r="G29" s="122">
        <v>39.427078077803202</v>
      </c>
      <c r="H29" s="122"/>
      <c r="I29" s="123"/>
      <c r="J29" s="122"/>
      <c r="K29" s="122"/>
      <c r="L29" s="122"/>
      <c r="M29" s="122">
        <v>0.11686645894736841</v>
      </c>
      <c r="N29" s="122"/>
      <c r="O29" s="123"/>
      <c r="P29" s="122"/>
      <c r="Q29" s="122"/>
      <c r="R29" s="122"/>
      <c r="S29" s="122"/>
      <c r="T29" s="122"/>
      <c r="U29" s="177"/>
      <c r="V29" s="121">
        <f t="shared" si="33"/>
        <v>39.543944536750573</v>
      </c>
      <c r="W29" s="121"/>
      <c r="X29" s="122"/>
      <c r="Y29" s="122"/>
      <c r="Z29" s="122">
        <v>356.54286256776908</v>
      </c>
      <c r="AA29" s="123">
        <v>9</v>
      </c>
      <c r="AB29" s="122"/>
      <c r="AC29" s="122"/>
      <c r="AD29" s="122"/>
      <c r="AE29" s="122">
        <v>16.506712483215043</v>
      </c>
      <c r="AF29" s="122"/>
      <c r="AG29" s="122"/>
      <c r="AH29" s="123"/>
      <c r="AI29" s="122"/>
      <c r="AJ29" s="122"/>
      <c r="AK29" s="122">
        <v>0</v>
      </c>
      <c r="AL29" s="122"/>
      <c r="AM29" s="122">
        <v>1128.8733591620944</v>
      </c>
      <c r="AN29" s="179">
        <f t="shared" ref="AN29" si="38">SUM(W29:AM29)</f>
        <v>1510.9229342130784</v>
      </c>
      <c r="AO29" s="180">
        <f t="shared" ref="AO29" si="39">+AN29+V29</f>
        <v>1550.466878749829</v>
      </c>
    </row>
    <row r="30" spans="1:46" x14ac:dyDescent="0.25">
      <c r="A30" s="90"/>
      <c r="B30" s="88"/>
      <c r="C30" s="20" t="s">
        <v>164</v>
      </c>
      <c r="D30" s="125"/>
      <c r="E30" s="126">
        <v>7</v>
      </c>
      <c r="F30" s="126"/>
      <c r="G30" s="126">
        <v>330.98512939057264</v>
      </c>
      <c r="H30" s="126"/>
      <c r="I30" s="128"/>
      <c r="J30" s="127"/>
      <c r="K30" s="126"/>
      <c r="L30" s="126"/>
      <c r="M30" s="126">
        <v>0.16895450879999999</v>
      </c>
      <c r="N30" s="126"/>
      <c r="O30" s="128"/>
      <c r="P30" s="127"/>
      <c r="Q30" s="126"/>
      <c r="R30" s="126"/>
      <c r="S30" s="126"/>
      <c r="T30" s="126"/>
      <c r="U30" s="162"/>
      <c r="V30" s="125">
        <f t="shared" si="33"/>
        <v>338.15408389937267</v>
      </c>
      <c r="W30" s="163"/>
      <c r="X30" s="126"/>
      <c r="Y30" s="126"/>
      <c r="Z30" s="126">
        <v>104.05855800030531</v>
      </c>
      <c r="AA30" s="128"/>
      <c r="AB30" s="127"/>
      <c r="AC30" s="126"/>
      <c r="AD30" s="126"/>
      <c r="AE30" s="126">
        <v>1.0066960249768435</v>
      </c>
      <c r="AF30" s="126"/>
      <c r="AG30" s="126"/>
      <c r="AH30" s="128"/>
      <c r="AI30" s="127"/>
      <c r="AJ30" s="126"/>
      <c r="AK30" s="126">
        <v>327.80344074304776</v>
      </c>
      <c r="AL30" s="126"/>
      <c r="AM30" s="126">
        <v>4886.5877409111172</v>
      </c>
      <c r="AN30" s="164">
        <f t="shared" si="34"/>
        <v>5319.4564356794472</v>
      </c>
      <c r="AO30" s="165">
        <f t="shared" si="35"/>
        <v>5657.6105195788195</v>
      </c>
      <c r="AP30" s="73"/>
      <c r="AS30" s="73"/>
    </row>
    <row r="31" spans="1:46" x14ac:dyDescent="0.25">
      <c r="A31" s="90"/>
      <c r="B31" s="88"/>
      <c r="C31" s="19" t="s">
        <v>88</v>
      </c>
      <c r="D31" s="121"/>
      <c r="E31" s="122"/>
      <c r="F31" s="122"/>
      <c r="G31" s="122">
        <v>1.2674678404482653</v>
      </c>
      <c r="H31" s="122"/>
      <c r="I31" s="123"/>
      <c r="J31" s="122"/>
      <c r="K31" s="122"/>
      <c r="L31" s="122"/>
      <c r="M31" s="122">
        <v>6.1250445859872618E-3</v>
      </c>
      <c r="N31" s="122"/>
      <c r="O31" s="123"/>
      <c r="P31" s="122"/>
      <c r="Q31" s="122"/>
      <c r="R31" s="122"/>
      <c r="S31" s="122"/>
      <c r="T31" s="122"/>
      <c r="U31" s="177"/>
      <c r="V31" s="121">
        <f t="shared" si="33"/>
        <v>1.2735928850342526</v>
      </c>
      <c r="W31" s="121"/>
      <c r="X31" s="122"/>
      <c r="Y31" s="122"/>
      <c r="Z31" s="122">
        <v>0.5901014955210192</v>
      </c>
      <c r="AA31" s="123"/>
      <c r="AB31" s="122">
        <v>2</v>
      </c>
      <c r="AC31" s="122"/>
      <c r="AD31" s="122"/>
      <c r="AE31" s="122">
        <v>3313.7873507354798</v>
      </c>
      <c r="AF31" s="122">
        <v>2</v>
      </c>
      <c r="AG31" s="122"/>
      <c r="AH31" s="123"/>
      <c r="AI31" s="122"/>
      <c r="AJ31" s="122"/>
      <c r="AK31" s="122">
        <v>2.0881536419464974</v>
      </c>
      <c r="AL31" s="122"/>
      <c r="AM31" s="122">
        <v>203.64079998084435</v>
      </c>
      <c r="AN31" s="179">
        <f>SUM(W31:AM31)</f>
        <v>3524.1064058537918</v>
      </c>
      <c r="AO31" s="180">
        <f>+AN31+V31</f>
        <v>3525.3799987388261</v>
      </c>
    </row>
    <row r="32" spans="1:46" x14ac:dyDescent="0.25">
      <c r="A32" s="90"/>
      <c r="B32" s="88"/>
      <c r="C32" s="20" t="s">
        <v>89</v>
      </c>
      <c r="D32" s="125"/>
      <c r="E32" s="126"/>
      <c r="F32" s="126"/>
      <c r="G32" s="126">
        <v>2844.2509973741185</v>
      </c>
      <c r="H32" s="126"/>
      <c r="I32" s="128"/>
      <c r="J32" s="127"/>
      <c r="K32" s="126"/>
      <c r="L32" s="126"/>
      <c r="M32" s="126">
        <v>374.8239166033224</v>
      </c>
      <c r="N32" s="126"/>
      <c r="O32" s="128"/>
      <c r="P32" s="127"/>
      <c r="Q32" s="126"/>
      <c r="R32" s="126"/>
      <c r="S32" s="126"/>
      <c r="T32" s="126"/>
      <c r="U32" s="162"/>
      <c r="V32" s="125">
        <f t="shared" si="33"/>
        <v>3219.0749139774407</v>
      </c>
      <c r="W32" s="163"/>
      <c r="X32" s="126"/>
      <c r="Y32" s="126">
        <v>802.9432788571213</v>
      </c>
      <c r="Z32" s="126">
        <v>2844.8558786693952</v>
      </c>
      <c r="AA32" s="128"/>
      <c r="AB32" s="127"/>
      <c r="AC32" s="126"/>
      <c r="AD32" s="126"/>
      <c r="AE32" s="126">
        <v>0.92860718980895185</v>
      </c>
      <c r="AF32" s="126"/>
      <c r="AG32" s="126"/>
      <c r="AH32" s="128"/>
      <c r="AI32" s="127"/>
      <c r="AJ32" s="126"/>
      <c r="AK32" s="126">
        <v>7043.2894939509524</v>
      </c>
      <c r="AL32" s="126"/>
      <c r="AM32" s="126">
        <v>6209.7047426287936</v>
      </c>
      <c r="AN32" s="164">
        <f t="shared" si="34"/>
        <v>16901.722001296072</v>
      </c>
      <c r="AO32" s="165">
        <f t="shared" si="35"/>
        <v>20120.796915273513</v>
      </c>
    </row>
    <row r="33" spans="1:41" x14ac:dyDescent="0.25">
      <c r="A33" s="90"/>
      <c r="B33" s="88"/>
      <c r="C33" s="19" t="s">
        <v>90</v>
      </c>
      <c r="D33" s="121"/>
      <c r="E33" s="122"/>
      <c r="F33" s="122"/>
      <c r="G33" s="122">
        <v>31.313680317280454</v>
      </c>
      <c r="H33" s="122"/>
      <c r="I33" s="123"/>
      <c r="J33" s="122"/>
      <c r="K33" s="122"/>
      <c r="L33" s="122"/>
      <c r="M33" s="122">
        <v>16.43968216657224</v>
      </c>
      <c r="N33" s="122"/>
      <c r="O33" s="123"/>
      <c r="P33" s="122"/>
      <c r="Q33" s="122"/>
      <c r="R33" s="122"/>
      <c r="S33" s="122"/>
      <c r="T33" s="122"/>
      <c r="U33" s="177"/>
      <c r="V33" s="121">
        <f t="shared" si="33"/>
        <v>47.753362483852698</v>
      </c>
      <c r="W33" s="121"/>
      <c r="X33" s="122"/>
      <c r="Y33" s="122"/>
      <c r="Z33" s="122">
        <v>31.961994713114798</v>
      </c>
      <c r="AA33" s="123"/>
      <c r="AB33" s="122"/>
      <c r="AC33" s="122"/>
      <c r="AD33" s="122"/>
      <c r="AE33" s="122">
        <v>0.43175227661606408</v>
      </c>
      <c r="AF33" s="122"/>
      <c r="AG33" s="122"/>
      <c r="AH33" s="123"/>
      <c r="AI33" s="122"/>
      <c r="AJ33" s="122"/>
      <c r="AK33" s="122"/>
      <c r="AL33" s="122"/>
      <c r="AM33" s="122">
        <v>8330.8493654274735</v>
      </c>
      <c r="AN33" s="179">
        <f t="shared" si="34"/>
        <v>8363.2431124172035</v>
      </c>
      <c r="AO33" s="180">
        <f t="shared" si="35"/>
        <v>8410.996474901056</v>
      </c>
    </row>
    <row r="34" spans="1:41" s="67" customFormat="1" x14ac:dyDescent="0.25">
      <c r="A34" s="90"/>
      <c r="B34" s="88"/>
      <c r="C34" s="66" t="s">
        <v>91</v>
      </c>
      <c r="D34" s="130">
        <f>+D35+D36+D37</f>
        <v>0</v>
      </c>
      <c r="E34" s="131">
        <f t="shared" ref="E34:AM34" si="40">+E35+E36+E37</f>
        <v>0</v>
      </c>
      <c r="F34" s="131">
        <f t="shared" si="40"/>
        <v>0</v>
      </c>
      <c r="G34" s="131">
        <f t="shared" si="40"/>
        <v>117.98668434599972</v>
      </c>
      <c r="H34" s="131">
        <f t="shared" si="40"/>
        <v>0</v>
      </c>
      <c r="I34" s="133">
        <f t="shared" si="40"/>
        <v>0</v>
      </c>
      <c r="J34" s="132">
        <f t="shared" si="40"/>
        <v>0</v>
      </c>
      <c r="K34" s="131">
        <f t="shared" si="40"/>
        <v>0</v>
      </c>
      <c r="L34" s="131">
        <f t="shared" si="40"/>
        <v>0</v>
      </c>
      <c r="M34" s="131">
        <f t="shared" si="40"/>
        <v>1.2798780716485834</v>
      </c>
      <c r="N34" s="131">
        <f t="shared" si="40"/>
        <v>0</v>
      </c>
      <c r="O34" s="133">
        <f t="shared" si="40"/>
        <v>0</v>
      </c>
      <c r="P34" s="132">
        <f t="shared" si="40"/>
        <v>0</v>
      </c>
      <c r="Q34" s="131">
        <f t="shared" si="40"/>
        <v>0</v>
      </c>
      <c r="R34" s="131">
        <f t="shared" si="40"/>
        <v>0</v>
      </c>
      <c r="S34" s="131">
        <f t="shared" si="40"/>
        <v>0</v>
      </c>
      <c r="T34" s="131">
        <f t="shared" si="40"/>
        <v>0</v>
      </c>
      <c r="U34" s="196">
        <f t="shared" si="40"/>
        <v>0</v>
      </c>
      <c r="V34" s="130">
        <f t="shared" si="33"/>
        <v>119.2665624176483</v>
      </c>
      <c r="W34" s="197">
        <f t="shared" si="40"/>
        <v>0</v>
      </c>
      <c r="X34" s="131">
        <f t="shared" si="40"/>
        <v>0</v>
      </c>
      <c r="Y34" s="131">
        <f t="shared" si="40"/>
        <v>0.77588678669854583</v>
      </c>
      <c r="Z34" s="131">
        <f t="shared" si="40"/>
        <v>51.790387364880345</v>
      </c>
      <c r="AA34" s="133">
        <f t="shared" si="40"/>
        <v>6586</v>
      </c>
      <c r="AB34" s="132">
        <f t="shared" si="40"/>
        <v>1196.0722081899794</v>
      </c>
      <c r="AC34" s="131">
        <f t="shared" si="40"/>
        <v>2363</v>
      </c>
      <c r="AD34" s="131">
        <f>+AD35+AD36+AD37</f>
        <v>0</v>
      </c>
      <c r="AE34" s="131">
        <f>+AE35+AE36+AE37</f>
        <v>0.45585404500715321</v>
      </c>
      <c r="AF34" s="131">
        <f t="shared" si="40"/>
        <v>0</v>
      </c>
      <c r="AG34" s="131"/>
      <c r="AH34" s="133">
        <f t="shared" si="40"/>
        <v>0</v>
      </c>
      <c r="AI34" s="132">
        <f t="shared" si="40"/>
        <v>0</v>
      </c>
      <c r="AJ34" s="131">
        <f t="shared" si="40"/>
        <v>0</v>
      </c>
      <c r="AK34" s="131">
        <f t="shared" si="40"/>
        <v>9.7956148805510921</v>
      </c>
      <c r="AL34" s="131">
        <f t="shared" si="40"/>
        <v>0</v>
      </c>
      <c r="AM34" s="131">
        <f t="shared" si="40"/>
        <v>7104.8536242236169</v>
      </c>
      <c r="AN34" s="198">
        <f t="shared" si="34"/>
        <v>17312.743575490735</v>
      </c>
      <c r="AO34" s="199">
        <f t="shared" si="35"/>
        <v>17432.010137908383</v>
      </c>
    </row>
    <row r="35" spans="1:41" x14ac:dyDescent="0.25">
      <c r="A35" s="90"/>
      <c r="B35" s="88"/>
      <c r="C35" s="19" t="s">
        <v>92</v>
      </c>
      <c r="D35" s="121"/>
      <c r="E35" s="122"/>
      <c r="F35" s="122"/>
      <c r="G35" s="122">
        <v>21.7468038257926</v>
      </c>
      <c r="H35" s="122"/>
      <c r="I35" s="123"/>
      <c r="J35" s="122"/>
      <c r="K35" s="122"/>
      <c r="L35" s="122"/>
      <c r="M35" s="122">
        <v>0.58813773664168678</v>
      </c>
      <c r="N35" s="122"/>
      <c r="O35" s="123"/>
      <c r="P35" s="122"/>
      <c r="Q35" s="122"/>
      <c r="R35" s="122"/>
      <c r="S35" s="122"/>
      <c r="T35" s="122"/>
      <c r="U35" s="177"/>
      <c r="V35" s="121">
        <f t="shared" si="33"/>
        <v>22.334941562434288</v>
      </c>
      <c r="W35" s="121"/>
      <c r="X35" s="122"/>
      <c r="Y35" s="122">
        <v>0.77588678669854583</v>
      </c>
      <c r="Z35" s="122">
        <v>27.289475465939638</v>
      </c>
      <c r="AA35" s="123"/>
      <c r="AB35" s="122">
        <v>3.3006119011509683E-3</v>
      </c>
      <c r="AC35" s="122"/>
      <c r="AD35" s="122"/>
      <c r="AE35" s="122">
        <v>4.8197513363145275E-2</v>
      </c>
      <c r="AF35" s="122"/>
      <c r="AG35" s="122"/>
      <c r="AH35" s="123"/>
      <c r="AI35" s="122"/>
      <c r="AJ35" s="122"/>
      <c r="AK35" s="122">
        <v>3.6183412447615355</v>
      </c>
      <c r="AL35" s="122"/>
      <c r="AM35" s="122">
        <v>1712.0047281229752</v>
      </c>
      <c r="AN35" s="179">
        <f t="shared" si="34"/>
        <v>1743.7399297456391</v>
      </c>
      <c r="AO35" s="180">
        <f t="shared" si="35"/>
        <v>1766.0748713080734</v>
      </c>
    </row>
    <row r="36" spans="1:41" x14ac:dyDescent="0.25">
      <c r="A36" s="90"/>
      <c r="B36" s="88"/>
      <c r="C36" s="20" t="s">
        <v>93</v>
      </c>
      <c r="D36" s="125"/>
      <c r="E36" s="126"/>
      <c r="F36" s="126"/>
      <c r="G36" s="126">
        <v>95.652407302935998</v>
      </c>
      <c r="H36" s="126"/>
      <c r="I36" s="128"/>
      <c r="J36" s="127"/>
      <c r="K36" s="126"/>
      <c r="L36" s="126"/>
      <c r="M36" s="126">
        <v>0.68725137500689659</v>
      </c>
      <c r="N36" s="126"/>
      <c r="O36" s="128"/>
      <c r="P36" s="127"/>
      <c r="Q36" s="126"/>
      <c r="R36" s="126"/>
      <c r="S36" s="126"/>
      <c r="T36" s="126"/>
      <c r="U36" s="162"/>
      <c r="V36" s="125">
        <f t="shared" si="33"/>
        <v>96.339658677942893</v>
      </c>
      <c r="W36" s="163"/>
      <c r="X36" s="126"/>
      <c r="Y36" s="126"/>
      <c r="Z36" s="126">
        <v>14.405117267230592</v>
      </c>
      <c r="AA36" s="128"/>
      <c r="AB36" s="127">
        <v>6.8907578078186191E-2</v>
      </c>
      <c r="AC36" s="126"/>
      <c r="AD36" s="126"/>
      <c r="AE36" s="126">
        <v>4.2527090364007938E-2</v>
      </c>
      <c r="AF36" s="126"/>
      <c r="AG36" s="126"/>
      <c r="AH36" s="128"/>
      <c r="AI36" s="127"/>
      <c r="AJ36" s="126"/>
      <c r="AK36" s="126">
        <v>6.1772736357895575</v>
      </c>
      <c r="AL36" s="126"/>
      <c r="AM36" s="126">
        <v>4270.5937897363283</v>
      </c>
      <c r="AN36" s="164">
        <f t="shared" si="34"/>
        <v>4291.2876153077905</v>
      </c>
      <c r="AO36" s="165">
        <f t="shared" si="35"/>
        <v>4387.6272739857332</v>
      </c>
    </row>
    <row r="37" spans="1:41" x14ac:dyDescent="0.25">
      <c r="A37" s="90"/>
      <c r="B37" s="88"/>
      <c r="C37" s="19" t="s">
        <v>125</v>
      </c>
      <c r="D37" s="121"/>
      <c r="E37" s="122"/>
      <c r="F37" s="122"/>
      <c r="G37" s="122">
        <v>0.58747321727112756</v>
      </c>
      <c r="H37" s="122"/>
      <c r="I37" s="123"/>
      <c r="J37" s="122"/>
      <c r="K37" s="122"/>
      <c r="L37" s="122"/>
      <c r="M37" s="122">
        <v>4.4889600000000002E-3</v>
      </c>
      <c r="N37" s="122"/>
      <c r="O37" s="123"/>
      <c r="P37" s="122"/>
      <c r="Q37" s="122"/>
      <c r="R37" s="122"/>
      <c r="S37" s="122"/>
      <c r="T37" s="122"/>
      <c r="U37" s="177"/>
      <c r="V37" s="121">
        <f t="shared" si="33"/>
        <v>0.59196217727112754</v>
      </c>
      <c r="W37" s="121"/>
      <c r="X37" s="122"/>
      <c r="Y37" s="122"/>
      <c r="Z37" s="122">
        <v>10.095794631710117</v>
      </c>
      <c r="AA37" s="123">
        <v>6586</v>
      </c>
      <c r="AB37" s="122">
        <v>1196</v>
      </c>
      <c r="AC37" s="122">
        <v>2363</v>
      </c>
      <c r="AD37" s="122"/>
      <c r="AE37" s="122">
        <v>0.36512944127999997</v>
      </c>
      <c r="AF37" s="122"/>
      <c r="AG37" s="122"/>
      <c r="AH37" s="123"/>
      <c r="AI37" s="122"/>
      <c r="AJ37" s="122"/>
      <c r="AK37" s="122">
        <v>0</v>
      </c>
      <c r="AL37" s="122"/>
      <c r="AM37" s="122">
        <v>1122.2551063643134</v>
      </c>
      <c r="AN37" s="179">
        <f t="shared" si="34"/>
        <v>11277.716030437303</v>
      </c>
      <c r="AO37" s="180">
        <f t="shared" si="35"/>
        <v>11278.307992614575</v>
      </c>
    </row>
    <row r="38" spans="1:41" s="67" customFormat="1" x14ac:dyDescent="0.25">
      <c r="A38" s="90"/>
      <c r="B38" s="88"/>
      <c r="C38" s="66" t="s">
        <v>94</v>
      </c>
      <c r="D38" s="130">
        <f>+D39+D40+D41+D42+D43+D44</f>
        <v>0</v>
      </c>
      <c r="E38" s="131">
        <f t="shared" ref="E38:AO38" si="41">+E39+E40+E41+E42+E43+E44</f>
        <v>0</v>
      </c>
      <c r="F38" s="131">
        <f t="shared" si="41"/>
        <v>0</v>
      </c>
      <c r="G38" s="131">
        <f t="shared" si="41"/>
        <v>0.2714126199289888</v>
      </c>
      <c r="H38" s="131">
        <f t="shared" si="41"/>
        <v>0</v>
      </c>
      <c r="I38" s="133">
        <f t="shared" si="41"/>
        <v>0</v>
      </c>
      <c r="J38" s="132">
        <f t="shared" si="41"/>
        <v>0</v>
      </c>
      <c r="K38" s="131">
        <f t="shared" si="41"/>
        <v>0</v>
      </c>
      <c r="L38" s="131">
        <f t="shared" si="41"/>
        <v>0</v>
      </c>
      <c r="M38" s="131">
        <f t="shared" si="41"/>
        <v>0</v>
      </c>
      <c r="N38" s="131">
        <f t="shared" si="41"/>
        <v>0</v>
      </c>
      <c r="O38" s="133">
        <f t="shared" si="41"/>
        <v>0</v>
      </c>
      <c r="P38" s="132">
        <f t="shared" si="41"/>
        <v>0</v>
      </c>
      <c r="Q38" s="131">
        <f t="shared" si="41"/>
        <v>0</v>
      </c>
      <c r="R38" s="131">
        <f t="shared" si="41"/>
        <v>0</v>
      </c>
      <c r="S38" s="131">
        <f t="shared" si="41"/>
        <v>0</v>
      </c>
      <c r="T38" s="131">
        <f t="shared" si="41"/>
        <v>0</v>
      </c>
      <c r="U38" s="196">
        <f t="shared" si="41"/>
        <v>0</v>
      </c>
      <c r="V38" s="130">
        <f t="shared" si="41"/>
        <v>0.2714126199289888</v>
      </c>
      <c r="W38" s="197">
        <f t="shared" si="41"/>
        <v>0</v>
      </c>
      <c r="X38" s="131">
        <f t="shared" si="41"/>
        <v>0</v>
      </c>
      <c r="Y38" s="131">
        <f t="shared" si="41"/>
        <v>0.43273216960525895</v>
      </c>
      <c r="Z38" s="131">
        <f t="shared" si="41"/>
        <v>16842.525241594689</v>
      </c>
      <c r="AA38" s="133">
        <f t="shared" si="41"/>
        <v>46321.442085843468</v>
      </c>
      <c r="AB38" s="132">
        <f t="shared" si="41"/>
        <v>8415.2597300591497</v>
      </c>
      <c r="AC38" s="131">
        <f t="shared" si="41"/>
        <v>31389.759395000001</v>
      </c>
      <c r="AD38" s="131">
        <f t="shared" si="41"/>
        <v>0</v>
      </c>
      <c r="AE38" s="131">
        <f t="shared" si="41"/>
        <v>180380.61284534397</v>
      </c>
      <c r="AF38" s="131">
        <f t="shared" si="41"/>
        <v>9564</v>
      </c>
      <c r="AG38" s="131">
        <f t="shared" si="41"/>
        <v>0</v>
      </c>
      <c r="AH38" s="133">
        <f t="shared" si="41"/>
        <v>0</v>
      </c>
      <c r="AI38" s="132">
        <f t="shared" si="41"/>
        <v>0</v>
      </c>
      <c r="AJ38" s="131">
        <f t="shared" si="41"/>
        <v>0</v>
      </c>
      <c r="AK38" s="131">
        <f t="shared" si="41"/>
        <v>24537.97362547891</v>
      </c>
      <c r="AL38" s="131">
        <f t="shared" si="41"/>
        <v>0</v>
      </c>
      <c r="AM38" s="131">
        <f t="shared" si="41"/>
        <v>12</v>
      </c>
      <c r="AN38" s="198">
        <f t="shared" si="41"/>
        <v>317464.0056554898</v>
      </c>
      <c r="AO38" s="199">
        <f t="shared" si="41"/>
        <v>317464.27706810972</v>
      </c>
    </row>
    <row r="39" spans="1:41" x14ac:dyDescent="0.25">
      <c r="A39" s="90"/>
      <c r="B39" s="88"/>
      <c r="C39" s="19" t="s">
        <v>95</v>
      </c>
      <c r="D39" s="121"/>
      <c r="E39" s="122"/>
      <c r="F39" s="122"/>
      <c r="G39" s="122"/>
      <c r="H39" s="122"/>
      <c r="I39" s="123"/>
      <c r="J39" s="122"/>
      <c r="K39" s="122"/>
      <c r="L39" s="122"/>
      <c r="M39" s="122"/>
      <c r="N39" s="122"/>
      <c r="O39" s="123"/>
      <c r="P39" s="122"/>
      <c r="Q39" s="122"/>
      <c r="R39" s="122"/>
      <c r="S39" s="122"/>
      <c r="T39" s="122"/>
      <c r="U39" s="177"/>
      <c r="V39" s="121">
        <f t="shared" si="33"/>
        <v>0</v>
      </c>
      <c r="W39" s="121"/>
      <c r="X39" s="122"/>
      <c r="Y39" s="122"/>
      <c r="Z39" s="122"/>
      <c r="AA39" s="123"/>
      <c r="AB39" s="122"/>
      <c r="AC39" s="122">
        <v>31389.759395000001</v>
      </c>
      <c r="AD39" s="122"/>
      <c r="AE39" s="122"/>
      <c r="AF39" s="122"/>
      <c r="AG39" s="122"/>
      <c r="AH39" s="123"/>
      <c r="AI39" s="122"/>
      <c r="AJ39" s="122"/>
      <c r="AK39" s="122"/>
      <c r="AL39" s="122"/>
      <c r="AM39" s="122"/>
      <c r="AN39" s="179">
        <f t="shared" si="34"/>
        <v>31389.759395000001</v>
      </c>
      <c r="AO39" s="180">
        <f t="shared" si="35"/>
        <v>31389.759395000001</v>
      </c>
    </row>
    <row r="40" spans="1:41" x14ac:dyDescent="0.25">
      <c r="A40" s="90"/>
      <c r="B40" s="88"/>
      <c r="C40" s="20" t="s">
        <v>96</v>
      </c>
      <c r="D40" s="125"/>
      <c r="E40" s="126"/>
      <c r="F40" s="126"/>
      <c r="G40" s="126">
        <v>0.2714126199289888</v>
      </c>
      <c r="H40" s="126"/>
      <c r="I40" s="128"/>
      <c r="J40" s="127"/>
      <c r="K40" s="126"/>
      <c r="L40" s="126"/>
      <c r="M40" s="126"/>
      <c r="N40" s="126"/>
      <c r="O40" s="128"/>
      <c r="P40" s="127"/>
      <c r="Q40" s="126"/>
      <c r="R40" s="126"/>
      <c r="S40" s="126"/>
      <c r="T40" s="126"/>
      <c r="U40" s="162"/>
      <c r="V40" s="125">
        <f t="shared" si="33"/>
        <v>0.2714126199289888</v>
      </c>
      <c r="W40" s="163"/>
      <c r="X40" s="126"/>
      <c r="Y40" s="126">
        <v>0.43273216960525895</v>
      </c>
      <c r="Z40" s="126">
        <v>154.85358728731862</v>
      </c>
      <c r="AA40" s="128"/>
      <c r="AB40" s="127">
        <v>4089.6390510531442</v>
      </c>
      <c r="AC40" s="126"/>
      <c r="AD40" s="126"/>
      <c r="AE40" s="126">
        <v>13056.018032116121</v>
      </c>
      <c r="AF40" s="126">
        <v>9564</v>
      </c>
      <c r="AG40" s="126"/>
      <c r="AH40" s="128"/>
      <c r="AI40" s="127"/>
      <c r="AJ40" s="126"/>
      <c r="AK40" s="126">
        <v>0</v>
      </c>
      <c r="AL40" s="126"/>
      <c r="AM40" s="126">
        <v>0</v>
      </c>
      <c r="AN40" s="164">
        <f t="shared" si="34"/>
        <v>26864.943402626188</v>
      </c>
      <c r="AO40" s="165">
        <f t="shared" si="35"/>
        <v>26865.214815246116</v>
      </c>
    </row>
    <row r="41" spans="1:41" x14ac:dyDescent="0.25">
      <c r="A41" s="90"/>
      <c r="B41" s="88"/>
      <c r="C41" s="19" t="s">
        <v>97</v>
      </c>
      <c r="D41" s="121"/>
      <c r="E41" s="122"/>
      <c r="F41" s="122"/>
      <c r="G41" s="122"/>
      <c r="H41" s="122"/>
      <c r="I41" s="123"/>
      <c r="J41" s="122"/>
      <c r="K41" s="122"/>
      <c r="L41" s="122"/>
      <c r="M41" s="122"/>
      <c r="N41" s="122"/>
      <c r="O41" s="123"/>
      <c r="P41" s="122"/>
      <c r="Q41" s="122"/>
      <c r="R41" s="122"/>
      <c r="S41" s="122"/>
      <c r="T41" s="122"/>
      <c r="U41" s="177"/>
      <c r="V41" s="121">
        <f t="shared" si="33"/>
        <v>0</v>
      </c>
      <c r="W41" s="121"/>
      <c r="X41" s="122"/>
      <c r="Y41" s="122"/>
      <c r="Z41" s="122"/>
      <c r="AA41" s="123"/>
      <c r="AB41" s="122"/>
      <c r="AC41" s="122"/>
      <c r="AD41" s="122"/>
      <c r="AE41" s="122">
        <v>1800.7226230000001</v>
      </c>
      <c r="AF41" s="122"/>
      <c r="AG41" s="122"/>
      <c r="AH41" s="123"/>
      <c r="AI41" s="122"/>
      <c r="AJ41" s="122"/>
      <c r="AK41" s="122"/>
      <c r="AL41" s="122"/>
      <c r="AM41" s="122">
        <v>12</v>
      </c>
      <c r="AN41" s="179">
        <f t="shared" si="34"/>
        <v>1812.7226230000001</v>
      </c>
      <c r="AO41" s="180">
        <f t="shared" si="35"/>
        <v>1812.7226230000001</v>
      </c>
    </row>
    <row r="42" spans="1:41" x14ac:dyDescent="0.25">
      <c r="A42" s="90"/>
      <c r="B42" s="88"/>
      <c r="C42" s="20" t="s">
        <v>107</v>
      </c>
      <c r="D42" s="125"/>
      <c r="E42" s="126"/>
      <c r="F42" s="126"/>
      <c r="G42" s="126">
        <v>0</v>
      </c>
      <c r="H42" s="126"/>
      <c r="I42" s="128"/>
      <c r="J42" s="127"/>
      <c r="K42" s="126"/>
      <c r="L42" s="126"/>
      <c r="M42" s="126"/>
      <c r="N42" s="126"/>
      <c r="O42" s="128"/>
      <c r="P42" s="127"/>
      <c r="Q42" s="126"/>
      <c r="R42" s="126"/>
      <c r="S42" s="126"/>
      <c r="T42" s="126"/>
      <c r="U42" s="162"/>
      <c r="V42" s="125">
        <f t="shared" si="33"/>
        <v>0</v>
      </c>
      <c r="W42" s="163"/>
      <c r="X42" s="126"/>
      <c r="Y42" s="126">
        <v>0</v>
      </c>
      <c r="Z42" s="126">
        <v>13221.598225865862</v>
      </c>
      <c r="AA42" s="128">
        <v>29259.483079145408</v>
      </c>
      <c r="AB42" s="127">
        <v>2709.4850688121301</v>
      </c>
      <c r="AC42" s="126"/>
      <c r="AD42" s="126"/>
      <c r="AE42" s="126">
        <v>40227.742409171573</v>
      </c>
      <c r="AF42" s="126"/>
      <c r="AG42" s="126"/>
      <c r="AH42" s="128"/>
      <c r="AI42" s="127"/>
      <c r="AJ42" s="126"/>
      <c r="AK42" s="126">
        <v>22376.022382604027</v>
      </c>
      <c r="AL42" s="126"/>
      <c r="AM42" s="126"/>
      <c r="AN42" s="164">
        <f t="shared" si="34"/>
        <v>107794.33116559901</v>
      </c>
      <c r="AO42" s="165">
        <f t="shared" si="35"/>
        <v>107794.33116559901</v>
      </c>
    </row>
    <row r="43" spans="1:41" x14ac:dyDescent="0.25">
      <c r="A43" s="90"/>
      <c r="B43" s="88"/>
      <c r="C43" s="19" t="s">
        <v>106</v>
      </c>
      <c r="D43" s="121"/>
      <c r="E43" s="122"/>
      <c r="F43" s="122"/>
      <c r="G43" s="122"/>
      <c r="H43" s="122"/>
      <c r="I43" s="123"/>
      <c r="J43" s="122"/>
      <c r="K43" s="122"/>
      <c r="L43" s="122"/>
      <c r="M43" s="122"/>
      <c r="N43" s="122"/>
      <c r="O43" s="123"/>
      <c r="P43" s="122"/>
      <c r="Q43" s="122"/>
      <c r="R43" s="122"/>
      <c r="S43" s="122"/>
      <c r="T43" s="122"/>
      <c r="U43" s="177"/>
      <c r="V43" s="121">
        <f t="shared" si="33"/>
        <v>0</v>
      </c>
      <c r="W43" s="121"/>
      <c r="X43" s="122"/>
      <c r="Y43" s="122"/>
      <c r="Z43" s="122">
        <v>3450.9725493157098</v>
      </c>
      <c r="AA43" s="123">
        <v>17061.95900669806</v>
      </c>
      <c r="AB43" s="122">
        <v>1613.5910683904763</v>
      </c>
      <c r="AC43" s="122"/>
      <c r="AD43" s="122"/>
      <c r="AE43" s="122">
        <v>115511.05910918792</v>
      </c>
      <c r="AF43" s="122"/>
      <c r="AG43" s="122"/>
      <c r="AH43" s="123"/>
      <c r="AI43" s="122"/>
      <c r="AJ43" s="122"/>
      <c r="AK43" s="122">
        <v>2161.9312637475223</v>
      </c>
      <c r="AL43" s="122"/>
      <c r="AM43" s="122"/>
      <c r="AN43" s="179">
        <f t="shared" si="34"/>
        <v>139799.51299733968</v>
      </c>
      <c r="AO43" s="180">
        <f t="shared" si="35"/>
        <v>139799.51299733968</v>
      </c>
    </row>
    <row r="44" spans="1:41" x14ac:dyDescent="0.25">
      <c r="A44" s="90"/>
      <c r="B44" s="88"/>
      <c r="C44" s="20" t="s">
        <v>98</v>
      </c>
      <c r="D44" s="125"/>
      <c r="E44" s="126"/>
      <c r="F44" s="126"/>
      <c r="G44" s="126"/>
      <c r="H44" s="126"/>
      <c r="I44" s="128"/>
      <c r="J44" s="127"/>
      <c r="K44" s="126"/>
      <c r="L44" s="126"/>
      <c r="M44" s="126"/>
      <c r="N44" s="126"/>
      <c r="O44" s="128"/>
      <c r="P44" s="127"/>
      <c r="Q44" s="126"/>
      <c r="R44" s="126"/>
      <c r="S44" s="126"/>
      <c r="T44" s="126"/>
      <c r="U44" s="162"/>
      <c r="V44" s="125">
        <f t="shared" si="33"/>
        <v>0</v>
      </c>
      <c r="W44" s="163"/>
      <c r="X44" s="126"/>
      <c r="Y44" s="126"/>
      <c r="Z44" s="126">
        <v>15.100879125797713</v>
      </c>
      <c r="AA44" s="128"/>
      <c r="AB44" s="127">
        <v>2.5445418033987472</v>
      </c>
      <c r="AC44" s="126"/>
      <c r="AD44" s="126"/>
      <c r="AE44" s="126">
        <v>9785.0706718683632</v>
      </c>
      <c r="AF44" s="126"/>
      <c r="AG44" s="126"/>
      <c r="AH44" s="128"/>
      <c r="AI44" s="127"/>
      <c r="AJ44" s="126"/>
      <c r="AK44" s="126">
        <v>1.9979127359568E-2</v>
      </c>
      <c r="AL44" s="126"/>
      <c r="AM44" s="126">
        <v>0</v>
      </c>
      <c r="AN44" s="164">
        <f t="shared" si="34"/>
        <v>9802.7360719249191</v>
      </c>
      <c r="AO44" s="165">
        <f t="shared" si="35"/>
        <v>9802.7360719249191</v>
      </c>
    </row>
    <row r="45" spans="1:41" s="67" customFormat="1" x14ac:dyDescent="0.25">
      <c r="A45" s="90"/>
      <c r="B45" s="88"/>
      <c r="C45" s="79" t="s">
        <v>99</v>
      </c>
      <c r="D45" s="135"/>
      <c r="E45" s="136"/>
      <c r="F45" s="136"/>
      <c r="G45" s="136">
        <v>94.289874164220564</v>
      </c>
      <c r="H45" s="136"/>
      <c r="I45" s="138">
        <v>5426.7</v>
      </c>
      <c r="J45" s="137"/>
      <c r="K45" s="136"/>
      <c r="L45" s="136"/>
      <c r="M45" s="136">
        <v>5.026880058578179</v>
      </c>
      <c r="N45" s="136"/>
      <c r="O45" s="138"/>
      <c r="P45" s="137"/>
      <c r="Q45" s="136"/>
      <c r="R45" s="136"/>
      <c r="S45" s="136"/>
      <c r="T45" s="136"/>
      <c r="U45" s="200"/>
      <c r="V45" s="135">
        <f t="shared" si="33"/>
        <v>5526.0167542227982</v>
      </c>
      <c r="W45" s="201"/>
      <c r="X45" s="136"/>
      <c r="Y45" s="136">
        <v>0.17376730038674548</v>
      </c>
      <c r="Z45" s="136">
        <v>57.664290794998131</v>
      </c>
      <c r="AA45" s="138"/>
      <c r="AB45" s="137">
        <v>79.947556437350016</v>
      </c>
      <c r="AC45" s="136"/>
      <c r="AD45" s="136"/>
      <c r="AE45" s="136">
        <v>1722.5780161247435</v>
      </c>
      <c r="AF45" s="136"/>
      <c r="AG45" s="136"/>
      <c r="AH45" s="138"/>
      <c r="AI45" s="137"/>
      <c r="AJ45" s="136"/>
      <c r="AK45" s="136">
        <v>72.985464233649296</v>
      </c>
      <c r="AL45" s="136"/>
      <c r="AM45" s="136">
        <v>2981.6885549168023</v>
      </c>
      <c r="AN45" s="202">
        <f t="shared" si="34"/>
        <v>4915.0376498079295</v>
      </c>
      <c r="AO45" s="203">
        <f t="shared" si="35"/>
        <v>10441.054404030729</v>
      </c>
    </row>
    <row r="46" spans="1:41" s="67" customFormat="1" x14ac:dyDescent="0.25">
      <c r="A46" s="90"/>
      <c r="B46" s="88"/>
      <c r="C46" s="80" t="s">
        <v>100</v>
      </c>
      <c r="D46" s="204">
        <f>+D47+D48+D49</f>
        <v>0</v>
      </c>
      <c r="E46" s="205">
        <f t="shared" ref="E46:AM46" si="42">+E47+E48+E49</f>
        <v>0</v>
      </c>
      <c r="F46" s="205">
        <f t="shared" si="42"/>
        <v>0</v>
      </c>
      <c r="G46" s="205">
        <f t="shared" si="42"/>
        <v>25.649079216689547</v>
      </c>
      <c r="H46" s="205">
        <f t="shared" si="42"/>
        <v>0</v>
      </c>
      <c r="I46" s="205">
        <f t="shared" si="42"/>
        <v>0</v>
      </c>
      <c r="J46" s="205">
        <f t="shared" si="42"/>
        <v>0</v>
      </c>
      <c r="K46" s="205">
        <f t="shared" si="42"/>
        <v>0</v>
      </c>
      <c r="L46" s="205">
        <f t="shared" si="42"/>
        <v>0</v>
      </c>
      <c r="M46" s="205">
        <f t="shared" si="42"/>
        <v>0</v>
      </c>
      <c r="N46" s="205">
        <f t="shared" si="42"/>
        <v>0</v>
      </c>
      <c r="O46" s="205">
        <f t="shared" si="42"/>
        <v>0</v>
      </c>
      <c r="P46" s="205">
        <f t="shared" si="42"/>
        <v>0</v>
      </c>
      <c r="Q46" s="205">
        <f t="shared" si="42"/>
        <v>0</v>
      </c>
      <c r="R46" s="205">
        <f t="shared" si="42"/>
        <v>0</v>
      </c>
      <c r="S46" s="205">
        <f t="shared" si="42"/>
        <v>0</v>
      </c>
      <c r="T46" s="205">
        <f t="shared" si="42"/>
        <v>0</v>
      </c>
      <c r="U46" s="206">
        <f t="shared" si="42"/>
        <v>0</v>
      </c>
      <c r="V46" s="204">
        <f t="shared" si="33"/>
        <v>25.649079216689547</v>
      </c>
      <c r="W46" s="204">
        <f t="shared" si="42"/>
        <v>0</v>
      </c>
      <c r="X46" s="205">
        <f t="shared" si="42"/>
        <v>0</v>
      </c>
      <c r="Y46" s="205">
        <f t="shared" si="42"/>
        <v>0.39004686935141819</v>
      </c>
      <c r="Z46" s="205">
        <f t="shared" si="42"/>
        <v>19.822809047802899</v>
      </c>
      <c r="AA46" s="205">
        <f t="shared" si="42"/>
        <v>0</v>
      </c>
      <c r="AB46" s="205">
        <f t="shared" si="42"/>
        <v>181.6326144215279</v>
      </c>
      <c r="AC46" s="205">
        <f t="shared" si="42"/>
        <v>0</v>
      </c>
      <c r="AD46" s="205">
        <f t="shared" si="42"/>
        <v>0</v>
      </c>
      <c r="AE46" s="205">
        <f t="shared" ref="AE46" si="43">+AE47+AE48+AE49</f>
        <v>2335.6911858164372</v>
      </c>
      <c r="AF46" s="205">
        <f t="shared" si="42"/>
        <v>0</v>
      </c>
      <c r="AG46" s="205">
        <f t="shared" si="42"/>
        <v>0</v>
      </c>
      <c r="AH46" s="205">
        <f t="shared" si="42"/>
        <v>0</v>
      </c>
      <c r="AI46" s="205">
        <f t="shared" si="42"/>
        <v>0</v>
      </c>
      <c r="AJ46" s="205">
        <f t="shared" si="42"/>
        <v>0</v>
      </c>
      <c r="AK46" s="205">
        <f t="shared" si="42"/>
        <v>0.16484742562969537</v>
      </c>
      <c r="AL46" s="205">
        <f t="shared" si="42"/>
        <v>0</v>
      </c>
      <c r="AM46" s="205">
        <f t="shared" si="42"/>
        <v>18.042241867610706</v>
      </c>
      <c r="AN46" s="207">
        <f t="shared" si="34"/>
        <v>2555.7437454483602</v>
      </c>
      <c r="AO46" s="207">
        <f t="shared" si="35"/>
        <v>2581.3928246650498</v>
      </c>
    </row>
    <row r="47" spans="1:41" x14ac:dyDescent="0.25">
      <c r="A47" s="90"/>
      <c r="B47" s="88"/>
      <c r="C47" s="19" t="s">
        <v>116</v>
      </c>
      <c r="D47" s="121"/>
      <c r="E47" s="122"/>
      <c r="F47" s="122"/>
      <c r="G47" s="122">
        <v>0</v>
      </c>
      <c r="H47" s="122"/>
      <c r="I47" s="123"/>
      <c r="J47" s="122"/>
      <c r="K47" s="122"/>
      <c r="L47" s="122"/>
      <c r="M47" s="122"/>
      <c r="N47" s="122"/>
      <c r="O47" s="123"/>
      <c r="P47" s="122"/>
      <c r="Q47" s="122"/>
      <c r="R47" s="122"/>
      <c r="S47" s="122"/>
      <c r="T47" s="122"/>
      <c r="U47" s="177"/>
      <c r="V47" s="121">
        <f t="shared" si="33"/>
        <v>0</v>
      </c>
      <c r="W47" s="121"/>
      <c r="X47" s="122"/>
      <c r="Y47" s="122">
        <v>0.39004686935141819</v>
      </c>
      <c r="Z47" s="122">
        <v>15.582928620826797</v>
      </c>
      <c r="AA47" s="123"/>
      <c r="AB47" s="122">
        <v>86.038477986377103</v>
      </c>
      <c r="AC47" s="122"/>
      <c r="AD47" s="122"/>
      <c r="AE47" s="122">
        <v>2313.3501789449642</v>
      </c>
      <c r="AF47" s="122"/>
      <c r="AG47" s="122"/>
      <c r="AH47" s="123"/>
      <c r="AI47" s="122"/>
      <c r="AJ47" s="122"/>
      <c r="AK47" s="122">
        <v>0</v>
      </c>
      <c r="AL47" s="122"/>
      <c r="AM47" s="122">
        <v>5.2673773309128062</v>
      </c>
      <c r="AN47" s="179">
        <f t="shared" si="34"/>
        <v>2420.6290097524325</v>
      </c>
      <c r="AO47" s="180">
        <f t="shared" si="35"/>
        <v>2420.6290097524325</v>
      </c>
    </row>
    <row r="48" spans="1:41" x14ac:dyDescent="0.25">
      <c r="A48" s="90"/>
      <c r="B48" s="88"/>
      <c r="C48" s="20" t="s">
        <v>117</v>
      </c>
      <c r="D48" s="125"/>
      <c r="E48" s="126"/>
      <c r="F48" s="126"/>
      <c r="G48" s="126">
        <v>20.689965714231199</v>
      </c>
      <c r="H48" s="126"/>
      <c r="I48" s="128"/>
      <c r="J48" s="127"/>
      <c r="K48" s="126"/>
      <c r="L48" s="126"/>
      <c r="M48" s="126"/>
      <c r="N48" s="126"/>
      <c r="O48" s="128"/>
      <c r="P48" s="127"/>
      <c r="Q48" s="126"/>
      <c r="R48" s="126"/>
      <c r="S48" s="126"/>
      <c r="T48" s="126"/>
      <c r="U48" s="162"/>
      <c r="V48" s="125">
        <f t="shared" si="33"/>
        <v>20.689965714231199</v>
      </c>
      <c r="W48" s="163"/>
      <c r="X48" s="126"/>
      <c r="Y48" s="126"/>
      <c r="Z48" s="126">
        <v>4.0618154045779589</v>
      </c>
      <c r="AA48" s="128"/>
      <c r="AB48" s="127">
        <v>88.721147859258224</v>
      </c>
      <c r="AC48" s="126"/>
      <c r="AD48" s="126"/>
      <c r="AE48" s="126">
        <v>17.114079848137401</v>
      </c>
      <c r="AF48" s="126"/>
      <c r="AG48" s="126"/>
      <c r="AH48" s="128"/>
      <c r="AI48" s="127"/>
      <c r="AJ48" s="126"/>
      <c r="AK48" s="126">
        <v>0.16484742562969537</v>
      </c>
      <c r="AL48" s="126"/>
      <c r="AM48" s="126">
        <v>12.578695678873334</v>
      </c>
      <c r="AN48" s="164">
        <f t="shared" si="34"/>
        <v>122.64058621647661</v>
      </c>
      <c r="AO48" s="165">
        <f t="shared" si="35"/>
        <v>143.3305519307078</v>
      </c>
    </row>
    <row r="49" spans="1:41" x14ac:dyDescent="0.25">
      <c r="A49" s="90"/>
      <c r="B49" s="88"/>
      <c r="C49" s="19" t="s">
        <v>118</v>
      </c>
      <c r="D49" s="121"/>
      <c r="E49" s="122"/>
      <c r="F49" s="122"/>
      <c r="G49" s="122">
        <v>4.9591135024583464</v>
      </c>
      <c r="H49" s="122"/>
      <c r="I49" s="123"/>
      <c r="J49" s="122"/>
      <c r="K49" s="122"/>
      <c r="L49" s="122"/>
      <c r="M49" s="122"/>
      <c r="N49" s="122"/>
      <c r="O49" s="123"/>
      <c r="P49" s="122"/>
      <c r="Q49" s="122"/>
      <c r="R49" s="122"/>
      <c r="S49" s="122"/>
      <c r="T49" s="122"/>
      <c r="U49" s="177"/>
      <c r="V49" s="121">
        <f>SUM(D49:U49)</f>
        <v>4.9591135024583464</v>
      </c>
      <c r="W49" s="121"/>
      <c r="X49" s="122"/>
      <c r="Y49" s="122"/>
      <c r="Z49" s="122">
        <v>0.17806502239814342</v>
      </c>
      <c r="AA49" s="123"/>
      <c r="AB49" s="122">
        <v>6.8729885758925731</v>
      </c>
      <c r="AC49" s="122"/>
      <c r="AD49" s="122"/>
      <c r="AE49" s="122">
        <v>5.2269270233353335</v>
      </c>
      <c r="AF49" s="122"/>
      <c r="AG49" s="122"/>
      <c r="AH49" s="123"/>
      <c r="AI49" s="122"/>
      <c r="AJ49" s="122"/>
      <c r="AK49" s="122">
        <v>0</v>
      </c>
      <c r="AL49" s="122"/>
      <c r="AM49" s="122">
        <v>0.19616885782456542</v>
      </c>
      <c r="AN49" s="179">
        <f t="shared" si="34"/>
        <v>12.474149479450615</v>
      </c>
      <c r="AO49" s="180">
        <f t="shared" si="35"/>
        <v>17.43326298190896</v>
      </c>
    </row>
    <row r="50" spans="1:41" s="67" customFormat="1" x14ac:dyDescent="0.25">
      <c r="A50" s="90"/>
      <c r="B50" s="88"/>
      <c r="C50" s="80" t="s">
        <v>102</v>
      </c>
      <c r="D50" s="204">
        <f>+D51+D52+D53</f>
        <v>0</v>
      </c>
      <c r="E50" s="205">
        <f t="shared" ref="E50:AM50" si="44">+E51+E52+E53</f>
        <v>0</v>
      </c>
      <c r="F50" s="205">
        <f t="shared" si="44"/>
        <v>0</v>
      </c>
      <c r="G50" s="205">
        <f t="shared" si="44"/>
        <v>2.8138823790467571</v>
      </c>
      <c r="H50" s="205">
        <f t="shared" si="44"/>
        <v>0</v>
      </c>
      <c r="I50" s="205">
        <f t="shared" si="44"/>
        <v>0</v>
      </c>
      <c r="J50" s="205">
        <f t="shared" si="44"/>
        <v>0</v>
      </c>
      <c r="K50" s="205">
        <f t="shared" si="44"/>
        <v>0</v>
      </c>
      <c r="L50" s="205">
        <f t="shared" si="44"/>
        <v>0</v>
      </c>
      <c r="M50" s="205">
        <f>+M51+M52+M53</f>
        <v>0.53052872085616154</v>
      </c>
      <c r="N50" s="205">
        <f t="shared" si="44"/>
        <v>0</v>
      </c>
      <c r="O50" s="205">
        <f t="shared" si="44"/>
        <v>0</v>
      </c>
      <c r="P50" s="205">
        <f t="shared" si="44"/>
        <v>0</v>
      </c>
      <c r="Q50" s="205">
        <f t="shared" si="44"/>
        <v>0</v>
      </c>
      <c r="R50" s="205">
        <f t="shared" si="44"/>
        <v>0</v>
      </c>
      <c r="S50" s="205">
        <f t="shared" si="44"/>
        <v>0</v>
      </c>
      <c r="T50" s="205">
        <f t="shared" si="44"/>
        <v>0</v>
      </c>
      <c r="U50" s="206">
        <f t="shared" si="44"/>
        <v>0</v>
      </c>
      <c r="V50" s="204">
        <f>SUM(D50:U50)</f>
        <v>3.3444110999029188</v>
      </c>
      <c r="W50" s="204">
        <f t="shared" si="44"/>
        <v>0</v>
      </c>
      <c r="X50" s="205">
        <f t="shared" si="44"/>
        <v>0</v>
      </c>
      <c r="Y50" s="205">
        <f t="shared" si="44"/>
        <v>1.7730895389273047</v>
      </c>
      <c r="Z50" s="205">
        <f t="shared" si="44"/>
        <v>1530.7374736499839</v>
      </c>
      <c r="AA50" s="205">
        <f t="shared" si="44"/>
        <v>1450</v>
      </c>
      <c r="AB50" s="205">
        <f t="shared" si="44"/>
        <v>1.102533905543259</v>
      </c>
      <c r="AC50" s="205">
        <f t="shared" si="44"/>
        <v>0</v>
      </c>
      <c r="AD50" s="205">
        <f t="shared" si="44"/>
        <v>0</v>
      </c>
      <c r="AE50" s="205">
        <f t="shared" ref="AE50" si="45">+AE51+AE52+AE53</f>
        <v>11170.384651924724</v>
      </c>
      <c r="AF50" s="205">
        <f t="shared" si="44"/>
        <v>76.666569483111473</v>
      </c>
      <c r="AG50" s="205">
        <f t="shared" si="44"/>
        <v>32.813479211812094</v>
      </c>
      <c r="AH50" s="205">
        <f t="shared" si="44"/>
        <v>0</v>
      </c>
      <c r="AI50" s="205">
        <f t="shared" si="44"/>
        <v>0</v>
      </c>
      <c r="AJ50" s="205">
        <f t="shared" si="44"/>
        <v>0</v>
      </c>
      <c r="AK50" s="205">
        <f t="shared" si="44"/>
        <v>6747.6951479597728</v>
      </c>
      <c r="AL50" s="205">
        <f t="shared" si="44"/>
        <v>0</v>
      </c>
      <c r="AM50" s="205">
        <f t="shared" si="44"/>
        <v>39338.815927704411</v>
      </c>
      <c r="AN50" s="207">
        <f>SUM(W50:AM50)</f>
        <v>60349.988873378286</v>
      </c>
      <c r="AO50" s="207">
        <f t="shared" si="35"/>
        <v>60353.333284478191</v>
      </c>
    </row>
    <row r="51" spans="1:41" x14ac:dyDescent="0.25">
      <c r="A51" s="90"/>
      <c r="B51" s="88"/>
      <c r="C51" s="19" t="s">
        <v>101</v>
      </c>
      <c r="D51" s="121"/>
      <c r="E51" s="122"/>
      <c r="F51" s="122"/>
      <c r="G51" s="122">
        <v>2.8138823790467571</v>
      </c>
      <c r="H51" s="122"/>
      <c r="I51" s="123"/>
      <c r="J51" s="122"/>
      <c r="K51" s="122"/>
      <c r="L51" s="122"/>
      <c r="M51" s="122">
        <v>0.53052872085616154</v>
      </c>
      <c r="N51" s="122"/>
      <c r="O51" s="123"/>
      <c r="P51" s="122"/>
      <c r="Q51" s="122"/>
      <c r="R51" s="122"/>
      <c r="S51" s="122"/>
      <c r="T51" s="122"/>
      <c r="U51" s="177"/>
      <c r="V51" s="121">
        <f t="shared" si="33"/>
        <v>3.3444110999029188</v>
      </c>
      <c r="W51" s="121"/>
      <c r="X51" s="122"/>
      <c r="Y51" s="122">
        <v>1.7730895389273047</v>
      </c>
      <c r="Z51" s="122">
        <v>1530.7374736499839</v>
      </c>
      <c r="AA51" s="123">
        <v>1450</v>
      </c>
      <c r="AB51" s="122">
        <v>1.102533905543259</v>
      </c>
      <c r="AC51" s="122"/>
      <c r="AD51" s="122"/>
      <c r="AE51" s="122">
        <v>10105.4390691194</v>
      </c>
      <c r="AF51" s="122">
        <v>76.666569483111473</v>
      </c>
      <c r="AG51" s="122">
        <v>32.813479211812094</v>
      </c>
      <c r="AH51" s="123"/>
      <c r="AI51" s="122"/>
      <c r="AJ51" s="122"/>
      <c r="AK51" s="122">
        <v>6118.5150062377179</v>
      </c>
      <c r="AL51" s="122"/>
      <c r="AM51" s="122">
        <v>38952.697378670891</v>
      </c>
      <c r="AN51" s="179">
        <f t="shared" si="34"/>
        <v>58269.744599817386</v>
      </c>
      <c r="AO51" s="180">
        <f t="shared" si="35"/>
        <v>58273.089010917291</v>
      </c>
    </row>
    <row r="52" spans="1:41" x14ac:dyDescent="0.25">
      <c r="A52" s="90"/>
      <c r="B52" s="88"/>
      <c r="C52" s="20" t="s">
        <v>103</v>
      </c>
      <c r="D52" s="125"/>
      <c r="E52" s="126"/>
      <c r="F52" s="126"/>
      <c r="G52" s="126"/>
      <c r="H52" s="126"/>
      <c r="I52" s="128"/>
      <c r="J52" s="127"/>
      <c r="K52" s="126"/>
      <c r="L52" s="126"/>
      <c r="M52" s="126"/>
      <c r="N52" s="126"/>
      <c r="O52" s="128"/>
      <c r="P52" s="127"/>
      <c r="Q52" s="126"/>
      <c r="R52" s="126"/>
      <c r="S52" s="126"/>
      <c r="T52" s="126"/>
      <c r="U52" s="162"/>
      <c r="V52" s="125">
        <f t="shared" si="33"/>
        <v>0</v>
      </c>
      <c r="W52" s="163"/>
      <c r="X52" s="126"/>
      <c r="Y52" s="126"/>
      <c r="Z52" s="126"/>
      <c r="AA52" s="128"/>
      <c r="AB52" s="127"/>
      <c r="AC52" s="126"/>
      <c r="AD52" s="126"/>
      <c r="AE52" s="126">
        <v>918.86218422965385</v>
      </c>
      <c r="AF52" s="126"/>
      <c r="AG52" s="126"/>
      <c r="AH52" s="128"/>
      <c r="AI52" s="127"/>
      <c r="AJ52" s="126"/>
      <c r="AK52" s="126">
        <v>0</v>
      </c>
      <c r="AL52" s="126"/>
      <c r="AM52" s="126">
        <v>45.544922838000005</v>
      </c>
      <c r="AN52" s="164">
        <f t="shared" si="34"/>
        <v>964.4071070676539</v>
      </c>
      <c r="AO52" s="165">
        <f t="shared" si="35"/>
        <v>964.4071070676539</v>
      </c>
    </row>
    <row r="53" spans="1:41" x14ac:dyDescent="0.25">
      <c r="A53" s="90"/>
      <c r="B53" s="88"/>
      <c r="C53" s="19" t="s">
        <v>104</v>
      </c>
      <c r="D53" s="121"/>
      <c r="E53" s="122"/>
      <c r="F53" s="122"/>
      <c r="G53" s="122"/>
      <c r="H53" s="122"/>
      <c r="I53" s="123"/>
      <c r="J53" s="122"/>
      <c r="K53" s="122"/>
      <c r="L53" s="122"/>
      <c r="M53" s="122"/>
      <c r="N53" s="122"/>
      <c r="O53" s="123"/>
      <c r="P53" s="122"/>
      <c r="Q53" s="122"/>
      <c r="R53" s="122"/>
      <c r="S53" s="122"/>
      <c r="T53" s="122"/>
      <c r="U53" s="177"/>
      <c r="V53" s="121">
        <f t="shared" si="33"/>
        <v>0</v>
      </c>
      <c r="W53" s="121"/>
      <c r="X53" s="122"/>
      <c r="Y53" s="122"/>
      <c r="Z53" s="122"/>
      <c r="AA53" s="123"/>
      <c r="AB53" s="122"/>
      <c r="AC53" s="122"/>
      <c r="AD53" s="122"/>
      <c r="AE53" s="122">
        <v>146.08339857566975</v>
      </c>
      <c r="AF53" s="122"/>
      <c r="AG53" s="122"/>
      <c r="AH53" s="123"/>
      <c r="AI53" s="122"/>
      <c r="AJ53" s="122"/>
      <c r="AK53" s="122">
        <v>629.18014172205505</v>
      </c>
      <c r="AL53" s="122"/>
      <c r="AM53" s="122">
        <v>340.57362619551816</v>
      </c>
      <c r="AN53" s="179">
        <f t="shared" si="34"/>
        <v>1115.8371664932429</v>
      </c>
      <c r="AO53" s="180">
        <f t="shared" si="35"/>
        <v>1115.8371664932429</v>
      </c>
    </row>
    <row r="54" spans="1:41" s="67" customFormat="1" x14ac:dyDescent="0.25">
      <c r="A54" s="90"/>
      <c r="B54" s="88"/>
      <c r="C54" s="80" t="s">
        <v>105</v>
      </c>
      <c r="D54" s="204">
        <f>+D55+D56+D57+D58+D59+D60+D61+D62</f>
        <v>15896.073043081142</v>
      </c>
      <c r="E54" s="205">
        <f t="shared" ref="E54:AM54" si="46">+E55+E56+E57+E58+E59+E60+E61+E62</f>
        <v>5035.3368554237386</v>
      </c>
      <c r="F54" s="205">
        <f t="shared" si="46"/>
        <v>2020.2167985019839</v>
      </c>
      <c r="G54" s="205">
        <f t="shared" si="46"/>
        <v>13116.450081302091</v>
      </c>
      <c r="H54" s="205">
        <f t="shared" si="46"/>
        <v>0</v>
      </c>
      <c r="I54" s="205">
        <f t="shared" si="46"/>
        <v>0</v>
      </c>
      <c r="J54" s="205">
        <f t="shared" si="46"/>
        <v>0</v>
      </c>
      <c r="K54" s="205">
        <f t="shared" si="46"/>
        <v>0</v>
      </c>
      <c r="L54" s="205">
        <f t="shared" si="46"/>
        <v>0</v>
      </c>
      <c r="M54" s="205">
        <f t="shared" si="46"/>
        <v>1.67655068821932</v>
      </c>
      <c r="N54" s="205">
        <f>+N55+N56+N57+N58+N59+N60+N61+N62</f>
        <v>0</v>
      </c>
      <c r="O54" s="205">
        <f t="shared" si="46"/>
        <v>0</v>
      </c>
      <c r="P54" s="205">
        <f t="shared" si="46"/>
        <v>0</v>
      </c>
      <c r="Q54" s="205">
        <f t="shared" si="46"/>
        <v>0</v>
      </c>
      <c r="R54" s="205">
        <f t="shared" si="46"/>
        <v>0</v>
      </c>
      <c r="S54" s="205">
        <f t="shared" si="46"/>
        <v>0</v>
      </c>
      <c r="T54" s="205">
        <f t="shared" si="46"/>
        <v>81.130610000000004</v>
      </c>
      <c r="U54" s="206">
        <f t="shared" si="46"/>
        <v>0</v>
      </c>
      <c r="V54" s="204">
        <f t="shared" si="33"/>
        <v>36150.883938997176</v>
      </c>
      <c r="W54" s="204">
        <f t="shared" si="46"/>
        <v>1016.00928</v>
      </c>
      <c r="X54" s="205">
        <f t="shared" si="46"/>
        <v>0</v>
      </c>
      <c r="Y54" s="205">
        <f t="shared" si="46"/>
        <v>1378.5095611295571</v>
      </c>
      <c r="Z54" s="205">
        <f t="shared" si="46"/>
        <v>16525.317756536253</v>
      </c>
      <c r="AA54" s="205">
        <f t="shared" si="46"/>
        <v>0.32462148782527073</v>
      </c>
      <c r="AB54" s="205">
        <f t="shared" si="46"/>
        <v>0.30872914290423004</v>
      </c>
      <c r="AC54" s="205">
        <f t="shared" si="46"/>
        <v>0</v>
      </c>
      <c r="AD54" s="205">
        <f t="shared" si="46"/>
        <v>0</v>
      </c>
      <c r="AE54" s="205">
        <f t="shared" ref="AE54" si="47">+AE55+AE56+AE57+AE58+AE59+AE60+AE61+AE62</f>
        <v>10029.371266981378</v>
      </c>
      <c r="AF54" s="205">
        <f>+AF55+AF56+AF57+AF58+AF59+AF60+AF61+AF62</f>
        <v>6547.2483779989961</v>
      </c>
      <c r="AG54" s="205">
        <f>+AG55+AG56+AG57+AG58+AG59+AG60+AG61+AG62</f>
        <v>946.38082419843465</v>
      </c>
      <c r="AH54" s="205">
        <f t="shared" si="46"/>
        <v>0</v>
      </c>
      <c r="AI54" s="205">
        <f t="shared" si="46"/>
        <v>6.6940652534744993</v>
      </c>
      <c r="AJ54" s="205">
        <f t="shared" si="46"/>
        <v>0</v>
      </c>
      <c r="AK54" s="205">
        <f t="shared" si="46"/>
        <v>42108.136114043504</v>
      </c>
      <c r="AL54" s="205">
        <f t="shared" si="46"/>
        <v>0</v>
      </c>
      <c r="AM54" s="205">
        <f t="shared" si="46"/>
        <v>36002.518890881707</v>
      </c>
      <c r="AN54" s="207">
        <f t="shared" si="34"/>
        <v>114560.81948765402</v>
      </c>
      <c r="AO54" s="207">
        <f t="shared" si="35"/>
        <v>150711.70342665119</v>
      </c>
    </row>
    <row r="55" spans="1:41" x14ac:dyDescent="0.25">
      <c r="A55" s="90"/>
      <c r="B55" s="88"/>
      <c r="C55" s="19" t="s">
        <v>108</v>
      </c>
      <c r="D55" s="121">
        <v>15661.286425408414</v>
      </c>
      <c r="E55" s="122">
        <v>1889.1806584968786</v>
      </c>
      <c r="F55" s="122"/>
      <c r="G55" s="122">
        <v>6.535431</v>
      </c>
      <c r="H55" s="122"/>
      <c r="I55" s="123"/>
      <c r="J55" s="122"/>
      <c r="K55" s="122"/>
      <c r="L55" s="122"/>
      <c r="M55" s="122"/>
      <c r="N55" s="122"/>
      <c r="O55" s="123"/>
      <c r="P55" s="122"/>
      <c r="Q55" s="122"/>
      <c r="R55" s="122"/>
      <c r="S55" s="122"/>
      <c r="T55" s="122">
        <v>81.130610000000004</v>
      </c>
      <c r="U55" s="177"/>
      <c r="V55" s="121">
        <f t="shared" si="33"/>
        <v>17638.133124905293</v>
      </c>
      <c r="W55" s="121"/>
      <c r="X55" s="122"/>
      <c r="Y55" s="122"/>
      <c r="Z55" s="122"/>
      <c r="AA55" s="123">
        <v>0.32462148782527073</v>
      </c>
      <c r="AB55" s="122"/>
      <c r="AC55" s="122"/>
      <c r="AD55" s="122"/>
      <c r="AE55" s="122">
        <v>109.2115326167898</v>
      </c>
      <c r="AF55" s="122">
        <v>280.24275682636039</v>
      </c>
      <c r="AG55" s="122"/>
      <c r="AH55" s="123"/>
      <c r="AI55" s="122">
        <v>6.6940652534744993</v>
      </c>
      <c r="AJ55" s="122"/>
      <c r="AK55" s="122">
        <v>14542.18801580025</v>
      </c>
      <c r="AL55" s="122"/>
      <c r="AM55" s="122">
        <v>3559.1932852668742</v>
      </c>
      <c r="AN55" s="179">
        <f t="shared" si="34"/>
        <v>18497.854277251572</v>
      </c>
      <c r="AO55" s="180">
        <f t="shared" si="35"/>
        <v>36135.987402156868</v>
      </c>
    </row>
    <row r="56" spans="1:41" x14ac:dyDescent="0.25">
      <c r="A56" s="90"/>
      <c r="B56" s="88"/>
      <c r="C56" s="20" t="s">
        <v>109</v>
      </c>
      <c r="D56" s="125"/>
      <c r="E56" s="126"/>
      <c r="F56" s="126"/>
      <c r="G56" s="126"/>
      <c r="H56" s="126"/>
      <c r="I56" s="128"/>
      <c r="J56" s="127"/>
      <c r="K56" s="126"/>
      <c r="L56" s="126"/>
      <c r="M56" s="126"/>
      <c r="N56" s="126"/>
      <c r="O56" s="128"/>
      <c r="P56" s="127"/>
      <c r="Q56" s="126"/>
      <c r="R56" s="126"/>
      <c r="S56" s="126"/>
      <c r="T56" s="126"/>
      <c r="U56" s="162"/>
      <c r="V56" s="125">
        <f t="shared" si="33"/>
        <v>0</v>
      </c>
      <c r="W56" s="163"/>
      <c r="X56" s="126"/>
      <c r="Y56" s="126"/>
      <c r="Z56" s="126"/>
      <c r="AA56" s="128"/>
      <c r="AB56" s="127"/>
      <c r="AC56" s="126"/>
      <c r="AD56" s="126"/>
      <c r="AE56" s="126"/>
      <c r="AF56" s="126"/>
      <c r="AG56" s="126"/>
      <c r="AH56" s="128"/>
      <c r="AI56" s="127"/>
      <c r="AJ56" s="126"/>
      <c r="AK56" s="126">
        <v>3593.9554036620971</v>
      </c>
      <c r="AL56" s="126"/>
      <c r="AM56" s="126">
        <v>2105.6729651354158</v>
      </c>
      <c r="AN56" s="164">
        <f t="shared" si="34"/>
        <v>5699.6283687975128</v>
      </c>
      <c r="AO56" s="165">
        <f t="shared" si="35"/>
        <v>5699.6283687975128</v>
      </c>
    </row>
    <row r="57" spans="1:41" x14ac:dyDescent="0.25">
      <c r="A57" s="90"/>
      <c r="B57" s="88"/>
      <c r="C57" s="19" t="s">
        <v>110</v>
      </c>
      <c r="D57" s="121"/>
      <c r="E57" s="122"/>
      <c r="F57" s="122"/>
      <c r="G57" s="122">
        <v>0.44831900000000002</v>
      </c>
      <c r="H57" s="122"/>
      <c r="I57" s="123"/>
      <c r="J57" s="122"/>
      <c r="K57" s="122"/>
      <c r="L57" s="122"/>
      <c r="M57" s="122"/>
      <c r="N57" s="122"/>
      <c r="O57" s="123"/>
      <c r="P57" s="122"/>
      <c r="Q57" s="122"/>
      <c r="R57" s="122"/>
      <c r="S57" s="122"/>
      <c r="T57" s="122"/>
      <c r="U57" s="177"/>
      <c r="V57" s="121">
        <f t="shared" si="33"/>
        <v>0.44831900000000002</v>
      </c>
      <c r="W57" s="121">
        <v>1016.00928</v>
      </c>
      <c r="X57" s="122"/>
      <c r="Y57" s="122"/>
      <c r="Z57" s="122"/>
      <c r="AA57" s="123"/>
      <c r="AB57" s="122"/>
      <c r="AC57" s="122"/>
      <c r="AD57" s="122"/>
      <c r="AE57" s="122">
        <v>44.711170000000003</v>
      </c>
      <c r="AF57" s="122">
        <v>2776.9541930270152</v>
      </c>
      <c r="AG57" s="122"/>
      <c r="AH57" s="123"/>
      <c r="AI57" s="122"/>
      <c r="AJ57" s="122"/>
      <c r="AK57" s="122"/>
      <c r="AL57" s="122"/>
      <c r="AM57" s="122">
        <v>2973.9924725818432</v>
      </c>
      <c r="AN57" s="179">
        <f t="shared" si="34"/>
        <v>6811.6671156088578</v>
      </c>
      <c r="AO57" s="180">
        <f t="shared" si="35"/>
        <v>6812.1154346088579</v>
      </c>
    </row>
    <row r="58" spans="1:41" x14ac:dyDescent="0.25">
      <c r="A58" s="90"/>
      <c r="B58" s="88"/>
      <c r="C58" s="20" t="s">
        <v>111</v>
      </c>
      <c r="D58" s="125">
        <v>0</v>
      </c>
      <c r="E58" s="126">
        <v>0</v>
      </c>
      <c r="F58" s="126">
        <v>20.096616276491893</v>
      </c>
      <c r="G58" s="126">
        <v>1.8484059304534357E-2</v>
      </c>
      <c r="H58" s="126"/>
      <c r="I58" s="128"/>
      <c r="J58" s="127"/>
      <c r="K58" s="126"/>
      <c r="L58" s="126"/>
      <c r="M58" s="126">
        <v>0.10742964324324324</v>
      </c>
      <c r="N58" s="126"/>
      <c r="O58" s="128"/>
      <c r="P58" s="127"/>
      <c r="Q58" s="126"/>
      <c r="R58" s="126"/>
      <c r="S58" s="126"/>
      <c r="T58" s="126"/>
      <c r="U58" s="162"/>
      <c r="V58" s="125">
        <f t="shared" si="33"/>
        <v>20.22252997903967</v>
      </c>
      <c r="W58" s="163"/>
      <c r="X58" s="126"/>
      <c r="Y58" s="126">
        <v>81.813262702702701</v>
      </c>
      <c r="Z58" s="126">
        <v>1.7046813453414478</v>
      </c>
      <c r="AA58" s="128"/>
      <c r="AB58" s="127">
        <v>0</v>
      </c>
      <c r="AC58" s="126"/>
      <c r="AD58" s="126"/>
      <c r="AE58" s="126">
        <v>298.82524760473672</v>
      </c>
      <c r="AF58" s="126">
        <v>0</v>
      </c>
      <c r="AG58" s="126">
        <v>0</v>
      </c>
      <c r="AH58" s="128"/>
      <c r="AI58" s="127"/>
      <c r="AJ58" s="126"/>
      <c r="AK58" s="126">
        <v>0</v>
      </c>
      <c r="AL58" s="126"/>
      <c r="AM58" s="126">
        <v>3992.3025233193689</v>
      </c>
      <c r="AN58" s="164">
        <f t="shared" si="34"/>
        <v>4374.64571497215</v>
      </c>
      <c r="AO58" s="165">
        <f t="shared" si="35"/>
        <v>4394.8682449511898</v>
      </c>
    </row>
    <row r="59" spans="1:41" x14ac:dyDescent="0.25">
      <c r="A59" s="90"/>
      <c r="B59" s="88"/>
      <c r="C59" s="19" t="s">
        <v>112</v>
      </c>
      <c r="D59" s="121">
        <v>0</v>
      </c>
      <c r="E59" s="122">
        <v>0</v>
      </c>
      <c r="F59" s="122">
        <v>0</v>
      </c>
      <c r="G59" s="122">
        <v>29.393280000000001</v>
      </c>
      <c r="H59" s="122"/>
      <c r="I59" s="123"/>
      <c r="J59" s="122"/>
      <c r="K59" s="122"/>
      <c r="L59" s="122"/>
      <c r="M59" s="122">
        <v>0</v>
      </c>
      <c r="N59" s="122"/>
      <c r="O59" s="123"/>
      <c r="P59" s="122"/>
      <c r="Q59" s="122"/>
      <c r="R59" s="122"/>
      <c r="S59" s="122"/>
      <c r="T59" s="122"/>
      <c r="U59" s="177"/>
      <c r="V59" s="121">
        <f t="shared" si="33"/>
        <v>29.393280000000001</v>
      </c>
      <c r="W59" s="121"/>
      <c r="X59" s="122"/>
      <c r="Y59" s="122">
        <v>0</v>
      </c>
      <c r="Z59" s="122">
        <v>0.90928269060287081</v>
      </c>
      <c r="AA59" s="123"/>
      <c r="AB59" s="122">
        <v>0</v>
      </c>
      <c r="AC59" s="122"/>
      <c r="AD59" s="122"/>
      <c r="AE59" s="122">
        <v>0</v>
      </c>
      <c r="AF59" s="122">
        <v>0</v>
      </c>
      <c r="AG59" s="122">
        <v>0</v>
      </c>
      <c r="AH59" s="123"/>
      <c r="AI59" s="122"/>
      <c r="AJ59" s="122"/>
      <c r="AK59" s="122">
        <v>6740.3526343487165</v>
      </c>
      <c r="AL59" s="122"/>
      <c r="AM59" s="122">
        <v>1622.4458426864749</v>
      </c>
      <c r="AN59" s="179">
        <f t="shared" si="34"/>
        <v>8363.7077597257939</v>
      </c>
      <c r="AO59" s="180">
        <f t="shared" si="35"/>
        <v>8393.1010397257942</v>
      </c>
    </row>
    <row r="60" spans="1:41" x14ac:dyDescent="0.25">
      <c r="A60" s="90"/>
      <c r="B60" s="88"/>
      <c r="C60" s="20" t="s">
        <v>135</v>
      </c>
      <c r="D60" s="125">
        <v>0</v>
      </c>
      <c r="E60" s="126">
        <v>0</v>
      </c>
      <c r="F60" s="126">
        <v>0</v>
      </c>
      <c r="G60" s="126">
        <v>33.82375920776083</v>
      </c>
      <c r="H60" s="126"/>
      <c r="I60" s="128"/>
      <c r="J60" s="127"/>
      <c r="K60" s="126"/>
      <c r="L60" s="126"/>
      <c r="M60" s="126">
        <v>0</v>
      </c>
      <c r="N60" s="126"/>
      <c r="O60" s="128"/>
      <c r="P60" s="127"/>
      <c r="Q60" s="126"/>
      <c r="R60" s="126"/>
      <c r="S60" s="126"/>
      <c r="T60" s="126"/>
      <c r="U60" s="162"/>
      <c r="V60" s="125">
        <f t="shared" si="33"/>
        <v>33.82375920776083</v>
      </c>
      <c r="W60" s="163"/>
      <c r="X60" s="126"/>
      <c r="Y60" s="126">
        <v>0</v>
      </c>
      <c r="Z60" s="126">
        <v>16.424157121661001</v>
      </c>
      <c r="AA60" s="128"/>
      <c r="AB60" s="127">
        <v>0</v>
      </c>
      <c r="AC60" s="126"/>
      <c r="AD60" s="126"/>
      <c r="AE60" s="126">
        <v>0</v>
      </c>
      <c r="AF60" s="126">
        <v>0</v>
      </c>
      <c r="AG60" s="126">
        <v>0</v>
      </c>
      <c r="AH60" s="128"/>
      <c r="AI60" s="127"/>
      <c r="AJ60" s="126"/>
      <c r="AK60" s="126">
        <v>0</v>
      </c>
      <c r="AL60" s="126"/>
      <c r="AM60" s="126">
        <v>3269.778536158833</v>
      </c>
      <c r="AN60" s="164">
        <f t="shared" si="34"/>
        <v>3286.2026932804943</v>
      </c>
      <c r="AO60" s="165">
        <f t="shared" si="35"/>
        <v>3320.026452488255</v>
      </c>
    </row>
    <row r="61" spans="1:41" x14ac:dyDescent="0.25">
      <c r="A61" s="90"/>
      <c r="B61" s="88"/>
      <c r="C61" s="19" t="s">
        <v>113</v>
      </c>
      <c r="D61" s="121">
        <v>0</v>
      </c>
      <c r="E61" s="122">
        <v>0</v>
      </c>
      <c r="F61" s="122">
        <v>0</v>
      </c>
      <c r="G61" s="122">
        <v>6380.6035215240936</v>
      </c>
      <c r="H61" s="122"/>
      <c r="I61" s="123"/>
      <c r="J61" s="122"/>
      <c r="K61" s="122"/>
      <c r="L61" s="122"/>
      <c r="M61" s="122">
        <v>1.5685162449760766</v>
      </c>
      <c r="N61" s="122"/>
      <c r="O61" s="123"/>
      <c r="P61" s="122"/>
      <c r="Q61" s="122"/>
      <c r="R61" s="122"/>
      <c r="S61" s="122"/>
      <c r="T61" s="122"/>
      <c r="U61" s="177"/>
      <c r="V61" s="121">
        <f t="shared" si="33"/>
        <v>6382.1720377690699</v>
      </c>
      <c r="W61" s="121"/>
      <c r="X61" s="122"/>
      <c r="Y61" s="122">
        <v>7.8682747123941816E-3</v>
      </c>
      <c r="Z61" s="122">
        <v>16192.388314006259</v>
      </c>
      <c r="AA61" s="123"/>
      <c r="AB61" s="122">
        <v>1.5709965353513513E-2</v>
      </c>
      <c r="AC61" s="122"/>
      <c r="AD61" s="122"/>
      <c r="AE61" s="122">
        <v>8523.2267966861</v>
      </c>
      <c r="AF61" s="122">
        <v>3490.0514281456208</v>
      </c>
      <c r="AG61" s="122">
        <v>946.33724783842354</v>
      </c>
      <c r="AH61" s="123"/>
      <c r="AI61" s="122"/>
      <c r="AJ61" s="122"/>
      <c r="AK61" s="122">
        <v>14611.729053010547</v>
      </c>
      <c r="AL61" s="122"/>
      <c r="AM61" s="122">
        <v>8038.1368899391364</v>
      </c>
      <c r="AN61" s="179">
        <f t="shared" si="34"/>
        <v>51801.89330786615</v>
      </c>
      <c r="AO61" s="180">
        <f t="shared" si="35"/>
        <v>58184.065345635223</v>
      </c>
    </row>
    <row r="62" spans="1:41" x14ac:dyDescent="0.25">
      <c r="A62" s="90"/>
      <c r="B62" s="88"/>
      <c r="C62" s="20" t="s">
        <v>114</v>
      </c>
      <c r="D62" s="125">
        <v>234.78661767272729</v>
      </c>
      <c r="E62" s="126">
        <v>3146.15619692686</v>
      </c>
      <c r="F62" s="126">
        <v>2000.120182225492</v>
      </c>
      <c r="G62" s="126">
        <v>6665.6272865109322</v>
      </c>
      <c r="H62" s="126"/>
      <c r="I62" s="128"/>
      <c r="J62" s="127"/>
      <c r="K62" s="126"/>
      <c r="L62" s="126"/>
      <c r="M62" s="126">
        <v>6.0479999999999996E-4</v>
      </c>
      <c r="N62" s="126"/>
      <c r="O62" s="128"/>
      <c r="P62" s="127"/>
      <c r="Q62" s="126"/>
      <c r="R62" s="126"/>
      <c r="S62" s="126"/>
      <c r="T62" s="126"/>
      <c r="U62" s="162"/>
      <c r="V62" s="125">
        <f t="shared" si="33"/>
        <v>12046.69088813601</v>
      </c>
      <c r="W62" s="163"/>
      <c r="X62" s="126"/>
      <c r="Y62" s="126">
        <v>1296.688430152142</v>
      </c>
      <c r="Z62" s="126">
        <v>313.89132137238914</v>
      </c>
      <c r="AA62" s="128"/>
      <c r="AB62" s="127">
        <v>0.29301917755071655</v>
      </c>
      <c r="AC62" s="126"/>
      <c r="AD62" s="126"/>
      <c r="AE62" s="126">
        <v>1053.3965200737518</v>
      </c>
      <c r="AF62" s="126">
        <v>0</v>
      </c>
      <c r="AG62" s="126">
        <v>4.3576360011077939E-2</v>
      </c>
      <c r="AH62" s="128"/>
      <c r="AI62" s="127"/>
      <c r="AJ62" s="126"/>
      <c r="AK62" s="126">
        <v>2619.9110072218909</v>
      </c>
      <c r="AL62" s="126"/>
      <c r="AM62" s="126">
        <v>10440.996375793755</v>
      </c>
      <c r="AN62" s="164">
        <f t="shared" si="34"/>
        <v>15725.220250151491</v>
      </c>
      <c r="AO62" s="165">
        <f t="shared" si="35"/>
        <v>27771.911138287502</v>
      </c>
    </row>
    <row r="63" spans="1:41" s="67" customFormat="1" x14ac:dyDescent="0.25">
      <c r="A63" s="91"/>
      <c r="B63" s="89"/>
      <c r="C63" s="81" t="s">
        <v>115</v>
      </c>
      <c r="D63" s="208"/>
      <c r="E63" s="209"/>
      <c r="F63" s="209"/>
      <c r="G63" s="209"/>
      <c r="H63" s="209"/>
      <c r="I63" s="210"/>
      <c r="J63" s="211"/>
      <c r="K63" s="209"/>
      <c r="L63" s="209"/>
      <c r="M63" s="209"/>
      <c r="N63" s="209"/>
      <c r="O63" s="210"/>
      <c r="P63" s="211"/>
      <c r="Q63" s="209"/>
      <c r="R63" s="209"/>
      <c r="S63" s="209"/>
      <c r="T63" s="209"/>
      <c r="U63" s="212"/>
      <c r="V63" s="208">
        <f t="shared" si="33"/>
        <v>0</v>
      </c>
      <c r="W63" s="213"/>
      <c r="X63" s="209"/>
      <c r="Y63" s="209"/>
      <c r="Z63" s="209"/>
      <c r="AA63" s="210"/>
      <c r="AB63" s="211"/>
      <c r="AC63" s="209"/>
      <c r="AD63" s="209"/>
      <c r="AE63" s="209"/>
      <c r="AF63" s="209"/>
      <c r="AG63" s="209"/>
      <c r="AH63" s="210"/>
      <c r="AI63" s="211"/>
      <c r="AJ63" s="209"/>
      <c r="AK63" s="209"/>
      <c r="AL63" s="209"/>
      <c r="AM63" s="209"/>
      <c r="AN63" s="214">
        <f t="shared" si="34"/>
        <v>0</v>
      </c>
      <c r="AO63" s="215">
        <f t="shared" si="35"/>
        <v>0</v>
      </c>
    </row>
    <row r="64" spans="1:41" x14ac:dyDescent="0.25">
      <c r="AO64" s="46"/>
    </row>
    <row r="65" spans="1:41" x14ac:dyDescent="0.25"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1:41" x14ac:dyDescent="0.25"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1:41" x14ac:dyDescent="0.25">
      <c r="L67" s="72"/>
      <c r="AE67" s="72"/>
    </row>
    <row r="68" spans="1:41" ht="15" customHeight="1" x14ac:dyDescent="0.25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47"/>
      <c r="O68" s="47"/>
      <c r="P68" s="47"/>
      <c r="Q68" s="47"/>
      <c r="R68" s="47"/>
      <c r="S68" s="47"/>
      <c r="T68" s="47"/>
    </row>
    <row r="69" spans="1:41" ht="15" customHeight="1" x14ac:dyDescent="0.25">
      <c r="C69" s="72"/>
      <c r="E69" s="72"/>
      <c r="F69" s="72"/>
      <c r="H69" s="72"/>
      <c r="I69" s="72"/>
      <c r="L69" s="72"/>
      <c r="N69" s="47"/>
      <c r="O69" s="47"/>
      <c r="P69" s="47"/>
      <c r="Q69" s="47"/>
      <c r="R69" s="47"/>
      <c r="S69" s="47"/>
      <c r="T69" s="47"/>
      <c r="AD69" s="72"/>
    </row>
    <row r="70" spans="1:41" ht="15" customHeight="1" x14ac:dyDescent="0.25">
      <c r="E70" s="72"/>
      <c r="N70" s="47"/>
      <c r="O70" s="47"/>
      <c r="P70" s="47"/>
      <c r="Q70" s="47"/>
      <c r="R70" s="47"/>
      <c r="S70" s="47"/>
      <c r="T70" s="47"/>
    </row>
    <row r="71" spans="1:41" s="72" customFormat="1" ht="15" customHeight="1" x14ac:dyDescent="0.25">
      <c r="A71" s="6"/>
      <c r="B71" s="5"/>
      <c r="C71" s="2"/>
      <c r="F71"/>
      <c r="L71"/>
      <c r="N71" s="47"/>
      <c r="O71" s="47"/>
      <c r="P71" s="47"/>
      <c r="Q71" s="47"/>
      <c r="R71" s="47"/>
      <c r="S71" s="47"/>
      <c r="T71" s="47"/>
      <c r="AD71"/>
      <c r="AE71"/>
    </row>
    <row r="72" spans="1:41" ht="15" customHeight="1" x14ac:dyDescent="0.25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47"/>
      <c r="O72" s="47"/>
      <c r="P72" s="104"/>
      <c r="Q72" s="104"/>
      <c r="R72" s="47"/>
      <c r="S72" s="47"/>
      <c r="T72" s="47"/>
    </row>
    <row r="73" spans="1:41" x14ac:dyDescent="0.25"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3"/>
      <c r="O73" s="83"/>
      <c r="P73" s="104"/>
      <c r="Q73" s="104"/>
      <c r="R73" s="47"/>
      <c r="S73" s="47"/>
      <c r="T73" s="47"/>
      <c r="AD73" t="s">
        <v>116</v>
      </c>
      <c r="AE73">
        <v>2313.3501789449642</v>
      </c>
    </row>
    <row r="74" spans="1:41" x14ac:dyDescent="0.25"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83"/>
      <c r="P74" s="104"/>
      <c r="Q74" s="104"/>
      <c r="R74" s="47"/>
      <c r="S74" s="47"/>
      <c r="T74" s="47"/>
      <c r="AD74" t="s">
        <v>117</v>
      </c>
      <c r="AE74">
        <v>17.114079848137401</v>
      </c>
    </row>
    <row r="75" spans="1:41" x14ac:dyDescent="0.25"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83"/>
      <c r="P75" s="104"/>
      <c r="Q75" s="104"/>
      <c r="R75" s="47"/>
      <c r="S75" s="47"/>
      <c r="T75" s="47"/>
      <c r="AD75" t="s">
        <v>118</v>
      </c>
      <c r="AE75">
        <v>5.2269270233353335</v>
      </c>
    </row>
    <row r="76" spans="1:41" x14ac:dyDescent="0.25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47"/>
      <c r="O76" s="47"/>
      <c r="P76" s="104"/>
      <c r="Q76" s="104"/>
      <c r="R76" s="47"/>
      <c r="S76" s="47"/>
      <c r="T76" s="47"/>
    </row>
    <row r="77" spans="1:41" x14ac:dyDescent="0.25">
      <c r="D77" s="72"/>
      <c r="E77" s="72"/>
      <c r="F77" s="72"/>
      <c r="G77" s="72"/>
      <c r="H77" s="72"/>
      <c r="I77" s="72"/>
      <c r="J77" s="72"/>
      <c r="K77" s="72"/>
      <c r="L77" s="72"/>
      <c r="N77" s="47"/>
      <c r="O77" s="47"/>
      <c r="P77" s="47"/>
      <c r="Q77" s="47"/>
      <c r="R77" s="47"/>
      <c r="S77" s="47"/>
      <c r="T77" s="47"/>
      <c r="AD77" t="s">
        <v>101</v>
      </c>
      <c r="AE77">
        <v>10105.4390691194</v>
      </c>
    </row>
    <row r="78" spans="1:41" x14ac:dyDescent="0.25">
      <c r="N78" s="47"/>
      <c r="O78" s="47"/>
      <c r="P78" s="47"/>
      <c r="Q78" s="47"/>
      <c r="R78" s="47"/>
      <c r="S78" s="47"/>
      <c r="T78" s="47"/>
      <c r="AD78" t="s">
        <v>103</v>
      </c>
      <c r="AE78">
        <v>918.86218422965385</v>
      </c>
    </row>
    <row r="79" spans="1:41" x14ac:dyDescent="0.25">
      <c r="E79" s="72"/>
      <c r="F79" s="72"/>
      <c r="G79" s="72"/>
      <c r="H79" s="72"/>
      <c r="I79" s="72"/>
      <c r="J79" s="72"/>
      <c r="K79" s="72"/>
      <c r="L79" s="72"/>
      <c r="M79" s="72"/>
      <c r="N79" s="47"/>
      <c r="O79" s="47"/>
      <c r="P79" s="47"/>
      <c r="Q79" s="47"/>
      <c r="R79" s="47"/>
      <c r="S79" s="47"/>
      <c r="T79" s="47"/>
      <c r="AD79" t="s">
        <v>104</v>
      </c>
      <c r="AE79">
        <v>146.08339857566975</v>
      </c>
    </row>
    <row r="81" spans="30:31" x14ac:dyDescent="0.25">
      <c r="AD81" t="s">
        <v>108</v>
      </c>
      <c r="AE81">
        <v>60.616505896795196</v>
      </c>
    </row>
    <row r="83" spans="30:31" x14ac:dyDescent="0.25">
      <c r="AD83" t="s">
        <v>110</v>
      </c>
      <c r="AE83">
        <v>44.711170000000003</v>
      </c>
    </row>
    <row r="84" spans="30:31" x14ac:dyDescent="0.25">
      <c r="AD84" t="s">
        <v>111</v>
      </c>
      <c r="AE84">
        <v>298.82524760473672</v>
      </c>
    </row>
    <row r="88" spans="30:31" x14ac:dyDescent="0.25">
      <c r="AD88" t="s">
        <v>113</v>
      </c>
      <c r="AE88">
        <v>8523.2267966861</v>
      </c>
    </row>
    <row r="89" spans="30:31" x14ac:dyDescent="0.25">
      <c r="AD89" t="s">
        <v>114</v>
      </c>
      <c r="AE89">
        <v>1053.3965200737518</v>
      </c>
    </row>
  </sheetData>
  <mergeCells count="72">
    <mergeCell ref="D23:F23"/>
    <mergeCell ref="D13:F13"/>
    <mergeCell ref="W23:X23"/>
    <mergeCell ref="D14:F14"/>
    <mergeCell ref="M18:N18"/>
    <mergeCell ref="M13:N13"/>
    <mergeCell ref="M23:N23"/>
    <mergeCell ref="M14:N14"/>
    <mergeCell ref="M15:N15"/>
    <mergeCell ref="M16:N16"/>
    <mergeCell ref="M17:N17"/>
    <mergeCell ref="M19:N19"/>
    <mergeCell ref="D18:F18"/>
    <mergeCell ref="D19:F19"/>
    <mergeCell ref="D17:F17"/>
    <mergeCell ref="D16:F16"/>
    <mergeCell ref="D15:F15"/>
    <mergeCell ref="AF14:AG14"/>
    <mergeCell ref="AF13:AG13"/>
    <mergeCell ref="AF20:AG20"/>
    <mergeCell ref="AF19:AG19"/>
    <mergeCell ref="AF18:AG18"/>
    <mergeCell ref="D11:F11"/>
    <mergeCell ref="M11:N11"/>
    <mergeCell ref="W11:X11"/>
    <mergeCell ref="AF11:AG11"/>
    <mergeCell ref="D12:F12"/>
    <mergeCell ref="M12:N12"/>
    <mergeCell ref="W12:X12"/>
    <mergeCell ref="AF12:AG12"/>
    <mergeCell ref="D9:F9"/>
    <mergeCell ref="M9:N9"/>
    <mergeCell ref="W9:X9"/>
    <mergeCell ref="AF9:AG9"/>
    <mergeCell ref="D10:F10"/>
    <mergeCell ref="M10:N10"/>
    <mergeCell ref="W10:X10"/>
    <mergeCell ref="AF10:AG10"/>
    <mergeCell ref="D7:F7"/>
    <mergeCell ref="M7:N7"/>
    <mergeCell ref="W7:X7"/>
    <mergeCell ref="AF7:AG7"/>
    <mergeCell ref="D8:F8"/>
    <mergeCell ref="M8:N8"/>
    <mergeCell ref="W8:X8"/>
    <mergeCell ref="AF8:AG8"/>
    <mergeCell ref="W2:AN2"/>
    <mergeCell ref="A24:A63"/>
    <mergeCell ref="A5:A23"/>
    <mergeCell ref="D2:V2"/>
    <mergeCell ref="B1:AO1"/>
    <mergeCell ref="B5:B12"/>
    <mergeCell ref="B13:B23"/>
    <mergeCell ref="B24:B63"/>
    <mergeCell ref="D5:F5"/>
    <mergeCell ref="M5:N5"/>
    <mergeCell ref="W5:X5"/>
    <mergeCell ref="AF5:AG5"/>
    <mergeCell ref="D6:F6"/>
    <mergeCell ref="M6:N6"/>
    <mergeCell ref="W6:X6"/>
    <mergeCell ref="AF6:AG6"/>
    <mergeCell ref="P76:Q76"/>
    <mergeCell ref="AF17:AG17"/>
    <mergeCell ref="AF16:AG16"/>
    <mergeCell ref="AF15:AG15"/>
    <mergeCell ref="P75:Q75"/>
    <mergeCell ref="P74:Q74"/>
    <mergeCell ref="P73:Q73"/>
    <mergeCell ref="P72:Q72"/>
    <mergeCell ref="AF21:AG21"/>
    <mergeCell ref="AF23:AG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135"/>
  <sheetViews>
    <sheetView showZeros="0" zoomScale="85" zoomScaleNormal="85" workbookViewId="0">
      <pane xSplit="3" ySplit="4" topLeftCell="D81" activePane="bottomRight" state="frozen"/>
      <selection pane="topRight" activeCell="D1" sqref="D1"/>
      <selection pane="bottomLeft" activeCell="A5" sqref="A5"/>
      <selection pane="bottomRight" activeCell="N88" sqref="N88"/>
    </sheetView>
  </sheetViews>
  <sheetFormatPr baseColWidth="10" defaultRowHeight="15" x14ac:dyDescent="0.25"/>
  <cols>
    <col min="2" max="2" width="11.7109375" customWidth="1"/>
    <col min="3" max="3" width="18.42578125" customWidth="1"/>
    <col min="5" max="5" width="15.28515625" customWidth="1"/>
  </cols>
  <sheetData>
    <row r="1" spans="1:44" x14ac:dyDescent="0.25">
      <c r="A1" s="27"/>
      <c r="B1" s="95" t="s">
        <v>119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44" x14ac:dyDescent="0.25">
      <c r="A2" s="9"/>
      <c r="B2" s="28"/>
      <c r="C2" s="29"/>
      <c r="D2" s="96" t="s">
        <v>159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44" x14ac:dyDescent="0.25">
      <c r="A3" s="9"/>
      <c r="B3" s="10"/>
      <c r="C3" s="30"/>
      <c r="D3" s="11" t="s">
        <v>28</v>
      </c>
      <c r="E3" s="12" t="s">
        <v>29</v>
      </c>
      <c r="F3" s="12" t="s">
        <v>30</v>
      </c>
      <c r="G3" s="12" t="s">
        <v>31</v>
      </c>
      <c r="H3" s="12" t="s">
        <v>32</v>
      </c>
      <c r="I3" s="12" t="s">
        <v>34</v>
      </c>
      <c r="J3" s="12" t="s">
        <v>35</v>
      </c>
      <c r="K3" s="12" t="s">
        <v>36</v>
      </c>
      <c r="L3" s="12" t="s">
        <v>37</v>
      </c>
      <c r="M3" s="12" t="s">
        <v>38</v>
      </c>
      <c r="N3" s="12" t="s">
        <v>39</v>
      </c>
      <c r="O3" s="12" t="s">
        <v>40</v>
      </c>
      <c r="P3" s="12" t="s">
        <v>41</v>
      </c>
      <c r="Q3" s="12" t="s">
        <v>42</v>
      </c>
      <c r="R3" s="12" t="s">
        <v>43</v>
      </c>
      <c r="S3" s="52" t="s">
        <v>46</v>
      </c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1:44" ht="18" x14ac:dyDescent="0.25">
      <c r="A4" s="16"/>
      <c r="B4" s="17"/>
      <c r="C4" s="18"/>
      <c r="D4" s="31" t="s">
        <v>145</v>
      </c>
      <c r="E4" s="32" t="s">
        <v>146</v>
      </c>
      <c r="F4" s="32" t="s">
        <v>147</v>
      </c>
      <c r="G4" s="32" t="s">
        <v>148</v>
      </c>
      <c r="H4" s="32" t="s">
        <v>162</v>
      </c>
      <c r="I4" s="33" t="s">
        <v>149</v>
      </c>
      <c r="J4" s="32" t="s">
        <v>150</v>
      </c>
      <c r="K4" s="32" t="s">
        <v>151</v>
      </c>
      <c r="L4" s="32" t="s">
        <v>152</v>
      </c>
      <c r="M4" s="32" t="s">
        <v>153</v>
      </c>
      <c r="N4" s="33" t="s">
        <v>154</v>
      </c>
      <c r="O4" s="33" t="s">
        <v>155</v>
      </c>
      <c r="P4" s="32" t="s">
        <v>156</v>
      </c>
      <c r="Q4" s="32" t="s">
        <v>157</v>
      </c>
      <c r="R4" s="32" t="s">
        <v>163</v>
      </c>
      <c r="S4" s="53" t="s">
        <v>158</v>
      </c>
      <c r="Y4" s="47"/>
      <c r="Z4" s="47"/>
      <c r="AA4" s="47"/>
    </row>
    <row r="5" spans="1:44" ht="18" customHeight="1" x14ac:dyDescent="0.25">
      <c r="A5" s="107" t="s">
        <v>123</v>
      </c>
      <c r="B5" s="108" t="s">
        <v>122</v>
      </c>
      <c r="C5" s="23" t="s">
        <v>143</v>
      </c>
      <c r="D5" s="111">
        <f>+D6+D7</f>
        <v>138875.67745136173</v>
      </c>
      <c r="E5" s="112">
        <f t="shared" ref="E5:M5" si="0">+E6+E7</f>
        <v>2168.7832513378439</v>
      </c>
      <c r="F5" s="112">
        <f t="shared" si="0"/>
        <v>1258.8425545820619</v>
      </c>
      <c r="G5" s="112">
        <f>+G6+G7</f>
        <v>96254.336928348988</v>
      </c>
      <c r="H5" s="112">
        <f>+H6+H7</f>
        <v>307405.96403525374</v>
      </c>
      <c r="I5" s="112">
        <f t="shared" si="0"/>
        <v>9700.4922110488405</v>
      </c>
      <c r="J5" s="112">
        <f t="shared" si="0"/>
        <v>129364.33817200415</v>
      </c>
      <c r="K5" s="112">
        <f t="shared" si="0"/>
        <v>9476.5808868651093</v>
      </c>
      <c r="L5" s="112">
        <f t="shared" si="0"/>
        <v>11166.877702031141</v>
      </c>
      <c r="M5" s="112">
        <f t="shared" si="0"/>
        <v>4632.1251387946768</v>
      </c>
      <c r="N5" s="112">
        <f>+N6+N7</f>
        <v>2065.2187238059596</v>
      </c>
      <c r="O5" s="112">
        <f>+O6+O7</f>
        <v>389.80747661250439</v>
      </c>
      <c r="P5" s="112">
        <f>+P6+P7</f>
        <v>6491.1457750198779</v>
      </c>
      <c r="Q5" s="112">
        <f>+Q6+Q7</f>
        <v>33185.401516761973</v>
      </c>
      <c r="R5" s="112">
        <f>+R6+R7</f>
        <v>6775.363062630865</v>
      </c>
      <c r="S5" s="113">
        <f t="shared" ref="S5:S6" si="1">SUM(D5:R5)</f>
        <v>759210.95488645963</v>
      </c>
      <c r="U5" s="46"/>
      <c r="Y5" s="47"/>
      <c r="Z5" s="47"/>
      <c r="AA5" s="47"/>
    </row>
    <row r="6" spans="1:44" ht="18" x14ac:dyDescent="0.25">
      <c r="A6" s="107"/>
      <c r="B6" s="88"/>
      <c r="C6" s="24" t="s">
        <v>84</v>
      </c>
      <c r="D6" s="114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>
        <f t="shared" si="1"/>
        <v>0</v>
      </c>
      <c r="U6" s="46"/>
      <c r="Y6" s="63"/>
      <c r="Z6" s="47"/>
      <c r="AA6" s="47"/>
    </row>
    <row r="7" spans="1:44" ht="18" x14ac:dyDescent="0.25">
      <c r="A7" s="107"/>
      <c r="B7" s="88"/>
      <c r="C7" s="25" t="s">
        <v>85</v>
      </c>
      <c r="D7" s="117">
        <f t="shared" ref="D7:R7" si="2">+D8+D9+D15+D19+D26+D27+D31+D35+D44</f>
        <v>138875.67745136173</v>
      </c>
      <c r="E7" s="118">
        <f t="shared" si="2"/>
        <v>2168.7832513378439</v>
      </c>
      <c r="F7" s="118">
        <f t="shared" si="2"/>
        <v>1258.8425545820619</v>
      </c>
      <c r="G7" s="118">
        <f t="shared" si="2"/>
        <v>96254.336928348988</v>
      </c>
      <c r="H7" s="118">
        <f t="shared" si="2"/>
        <v>307405.96403525374</v>
      </c>
      <c r="I7" s="118">
        <f t="shared" si="2"/>
        <v>9700.4922110488405</v>
      </c>
      <c r="J7" s="118">
        <f t="shared" si="2"/>
        <v>129364.33817200415</v>
      </c>
      <c r="K7" s="118">
        <f t="shared" si="2"/>
        <v>9476.5808868651093</v>
      </c>
      <c r="L7" s="118">
        <f t="shared" si="2"/>
        <v>11166.877702031141</v>
      </c>
      <c r="M7" s="118">
        <f t="shared" si="2"/>
        <v>4632.1251387946768</v>
      </c>
      <c r="N7" s="118">
        <f t="shared" si="2"/>
        <v>2065.2187238059596</v>
      </c>
      <c r="O7" s="118">
        <f t="shared" si="2"/>
        <v>389.80747661250439</v>
      </c>
      <c r="P7" s="118">
        <f t="shared" si="2"/>
        <v>6491.1457750198779</v>
      </c>
      <c r="Q7" s="118">
        <f t="shared" si="2"/>
        <v>33185.401516761973</v>
      </c>
      <c r="R7" s="118">
        <f t="shared" si="2"/>
        <v>6775.363062630865</v>
      </c>
      <c r="S7" s="119">
        <f>SUM(D7:R7)</f>
        <v>759210.95488645963</v>
      </c>
      <c r="U7" s="46"/>
      <c r="Y7" s="74"/>
      <c r="Z7" s="47"/>
      <c r="AA7" s="47"/>
    </row>
    <row r="8" spans="1:44" x14ac:dyDescent="0.25">
      <c r="A8" s="107"/>
      <c r="B8" s="88"/>
      <c r="C8" s="24" t="s">
        <v>86</v>
      </c>
      <c r="D8" s="114"/>
      <c r="E8" s="115">
        <v>0</v>
      </c>
      <c r="F8" s="115"/>
      <c r="G8" s="115"/>
      <c r="H8" s="115"/>
      <c r="I8" s="115">
        <v>4812.6941118317536</v>
      </c>
      <c r="J8" s="115">
        <v>114343.66515873656</v>
      </c>
      <c r="K8" s="115">
        <v>7611.7078828546028</v>
      </c>
      <c r="L8" s="115">
        <v>8192.8417058426294</v>
      </c>
      <c r="M8" s="115">
        <v>1251.605846765297</v>
      </c>
      <c r="N8" s="120"/>
      <c r="O8" s="115">
        <v>94.280846868342266</v>
      </c>
      <c r="P8" s="115">
        <v>74.151229763949715</v>
      </c>
      <c r="Q8" s="115">
        <v>17805.623108080148</v>
      </c>
      <c r="R8" s="115">
        <v>6775.363062630865</v>
      </c>
      <c r="S8" s="116">
        <f t="shared" ref="S8:S71" si="3">SUM(D8:R8)</f>
        <v>160961.9329533742</v>
      </c>
      <c r="U8" s="46"/>
      <c r="Y8" s="50"/>
      <c r="Z8" s="47"/>
      <c r="AA8" s="47"/>
    </row>
    <row r="9" spans="1:44" x14ac:dyDescent="0.25">
      <c r="A9" s="107"/>
      <c r="B9" s="88"/>
      <c r="C9" s="25" t="s">
        <v>87</v>
      </c>
      <c r="D9" s="117">
        <f>+D10+D11+D12+D13+D14</f>
        <v>0</v>
      </c>
      <c r="E9" s="118">
        <f t="shared" ref="E9:R9" si="4">+E10+E11+E12+E13+E14</f>
        <v>0</v>
      </c>
      <c r="F9" s="118">
        <f t="shared" si="4"/>
        <v>0</v>
      </c>
      <c r="G9" s="118">
        <f t="shared" si="4"/>
        <v>3651.2378241116739</v>
      </c>
      <c r="H9" s="118">
        <f t="shared" si="4"/>
        <v>0</v>
      </c>
      <c r="I9" s="118">
        <f t="shared" si="4"/>
        <v>3422.542708570526</v>
      </c>
      <c r="J9" s="118">
        <f t="shared" si="4"/>
        <v>13646.451504751612</v>
      </c>
      <c r="K9" s="118">
        <f t="shared" si="4"/>
        <v>1729.3975783752435</v>
      </c>
      <c r="L9" s="118">
        <f t="shared" si="4"/>
        <v>2690.0845604050387</v>
      </c>
      <c r="M9" s="118">
        <f t="shared" si="4"/>
        <v>10.928954825008919</v>
      </c>
      <c r="N9" s="118">
        <f t="shared" si="4"/>
        <v>1826.7215430505557</v>
      </c>
      <c r="O9" s="118">
        <f t="shared" si="4"/>
        <v>219.3948914363078</v>
      </c>
      <c r="P9" s="118">
        <f t="shared" si="4"/>
        <v>177.98156634045677</v>
      </c>
      <c r="Q9" s="118">
        <f t="shared" si="4"/>
        <v>11890.509655375619</v>
      </c>
      <c r="R9" s="118">
        <f t="shared" si="4"/>
        <v>0</v>
      </c>
      <c r="S9" s="119">
        <f t="shared" si="3"/>
        <v>39265.250787242039</v>
      </c>
      <c r="U9" s="46"/>
      <c r="Y9" s="47"/>
      <c r="Z9" s="47"/>
      <c r="AA9" s="47"/>
    </row>
    <row r="10" spans="1:44" x14ac:dyDescent="0.25">
      <c r="A10" s="107"/>
      <c r="B10" s="88"/>
      <c r="C10" s="19" t="s">
        <v>165</v>
      </c>
      <c r="D10" s="121"/>
      <c r="E10" s="122"/>
      <c r="F10" s="122"/>
      <c r="G10" s="122">
        <v>58.709677263136797</v>
      </c>
      <c r="H10" s="122"/>
      <c r="I10" s="122">
        <v>288.77046069897949</v>
      </c>
      <c r="J10" s="122">
        <v>372.61148178228291</v>
      </c>
      <c r="K10" s="122">
        <v>105.86934181151504</v>
      </c>
      <c r="L10" s="122">
        <v>39.679592061721102</v>
      </c>
      <c r="M10" s="122">
        <v>0</v>
      </c>
      <c r="N10" s="123">
        <v>41.435281284831952</v>
      </c>
      <c r="O10" s="122">
        <v>13.449095277184757</v>
      </c>
      <c r="P10" s="122">
        <v>11.462571637120195</v>
      </c>
      <c r="Q10" s="122">
        <v>618.47937693305676</v>
      </c>
      <c r="R10" s="122"/>
      <c r="S10" s="124">
        <f>SUM(D10:R10)</f>
        <v>1550.466878749829</v>
      </c>
      <c r="U10" s="46"/>
      <c r="Y10" s="47"/>
      <c r="Z10" s="47"/>
      <c r="AA10" s="47"/>
    </row>
    <row r="11" spans="1:44" x14ac:dyDescent="0.25">
      <c r="A11" s="107"/>
      <c r="B11" s="88"/>
      <c r="C11" s="20" t="s">
        <v>164</v>
      </c>
      <c r="D11" s="125"/>
      <c r="E11" s="126"/>
      <c r="F11" s="126"/>
      <c r="G11" s="126">
        <v>24.122710185980242</v>
      </c>
      <c r="H11" s="126"/>
      <c r="I11" s="127">
        <v>1430.7429255146462</v>
      </c>
      <c r="J11" s="126">
        <v>875.46670485483253</v>
      </c>
      <c r="K11" s="126">
        <v>813.80730932602069</v>
      </c>
      <c r="L11" s="126">
        <v>24.114525847424364</v>
      </c>
      <c r="M11" s="126">
        <v>7</v>
      </c>
      <c r="N11" s="128">
        <v>18.608837414114578</v>
      </c>
      <c r="O11" s="127">
        <v>42.439275978423353</v>
      </c>
      <c r="P11" s="126">
        <v>30.869128204936494</v>
      </c>
      <c r="Q11" s="126">
        <v>2390.4391022524414</v>
      </c>
      <c r="R11" s="126"/>
      <c r="S11" s="129">
        <f t="shared" si="3"/>
        <v>5657.6105195788195</v>
      </c>
      <c r="U11" s="46"/>
      <c r="Y11" s="47"/>
      <c r="Z11" s="47"/>
      <c r="AA11" s="47"/>
    </row>
    <row r="12" spans="1:44" x14ac:dyDescent="0.25">
      <c r="A12" s="107"/>
      <c r="B12" s="88"/>
      <c r="C12" s="19" t="s">
        <v>88</v>
      </c>
      <c r="D12" s="121"/>
      <c r="E12" s="122"/>
      <c r="F12" s="122"/>
      <c r="G12" s="122">
        <v>3506.2233851478654</v>
      </c>
      <c r="H12" s="122"/>
      <c r="I12" s="122">
        <v>3.9458151616636674</v>
      </c>
      <c r="J12" s="122">
        <v>2.4258639103555266</v>
      </c>
      <c r="K12" s="122">
        <v>0.25408755965872615</v>
      </c>
      <c r="L12" s="122">
        <v>0.12435808398878984</v>
      </c>
      <c r="M12" s="122">
        <v>3.9289548250089181</v>
      </c>
      <c r="N12" s="123">
        <v>0.51654745822471337</v>
      </c>
      <c r="O12" s="122">
        <v>9.1744355490191123E-2</v>
      </c>
      <c r="P12" s="122">
        <v>0.28228005604891721</v>
      </c>
      <c r="Q12" s="122">
        <v>7.586962180521029</v>
      </c>
      <c r="R12" s="122"/>
      <c r="S12" s="124">
        <f t="shared" si="3"/>
        <v>3525.3799987388256</v>
      </c>
      <c r="U12" s="46"/>
      <c r="Y12" s="47"/>
      <c r="Z12" s="47"/>
      <c r="AA12" s="47"/>
    </row>
    <row r="13" spans="1:44" x14ac:dyDescent="0.25">
      <c r="A13" s="107"/>
      <c r="B13" s="88"/>
      <c r="C13" s="20" t="s">
        <v>89</v>
      </c>
      <c r="D13" s="125"/>
      <c r="E13" s="126"/>
      <c r="F13" s="126"/>
      <c r="G13" s="126">
        <v>10.657962994570351</v>
      </c>
      <c r="H13" s="126"/>
      <c r="I13" s="127">
        <v>983.10753009348446</v>
      </c>
      <c r="J13" s="126">
        <v>12235.512904456373</v>
      </c>
      <c r="K13" s="126">
        <v>685.24953411342324</v>
      </c>
      <c r="L13" s="126">
        <v>2517.3056673571023</v>
      </c>
      <c r="M13" s="126">
        <v>0</v>
      </c>
      <c r="N13" s="128">
        <v>126.23010060557318</v>
      </c>
      <c r="O13" s="127">
        <v>88.423152449042732</v>
      </c>
      <c r="P13" s="126">
        <v>130.79502879217438</v>
      </c>
      <c r="Q13" s="126">
        <v>3343.5150344117678</v>
      </c>
      <c r="R13" s="126"/>
      <c r="S13" s="129">
        <f t="shared" si="3"/>
        <v>20120.796915273513</v>
      </c>
      <c r="U13" s="46"/>
      <c r="Y13" s="47"/>
      <c r="Z13" s="47"/>
      <c r="AA13" s="47"/>
    </row>
    <row r="14" spans="1:44" x14ac:dyDescent="0.25">
      <c r="A14" s="107"/>
      <c r="B14" s="88"/>
      <c r="C14" s="19" t="s">
        <v>90</v>
      </c>
      <c r="D14" s="121"/>
      <c r="E14" s="122"/>
      <c r="F14" s="122"/>
      <c r="G14" s="122">
        <v>51.524088520120927</v>
      </c>
      <c r="H14" s="122"/>
      <c r="I14" s="122">
        <v>715.97597710175194</v>
      </c>
      <c r="J14" s="122">
        <v>160.4345497477677</v>
      </c>
      <c r="K14" s="122">
        <v>124.21730556462585</v>
      </c>
      <c r="L14" s="122">
        <v>108.86041705480248</v>
      </c>
      <c r="M14" s="122">
        <v>0</v>
      </c>
      <c r="N14" s="123">
        <v>1639.9307762878113</v>
      </c>
      <c r="O14" s="122">
        <v>74.991623376166757</v>
      </c>
      <c r="P14" s="122">
        <v>4.5725576501767815</v>
      </c>
      <c r="Q14" s="122">
        <v>5530.4891795978328</v>
      </c>
      <c r="R14" s="122"/>
      <c r="S14" s="124">
        <f t="shared" si="3"/>
        <v>8410.996474901056</v>
      </c>
      <c r="U14" s="46"/>
      <c r="Y14" s="47"/>
      <c r="Z14" s="47"/>
      <c r="AA14" s="47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</row>
    <row r="15" spans="1:44" s="67" customFormat="1" x14ac:dyDescent="0.25">
      <c r="A15" s="107"/>
      <c r="B15" s="88"/>
      <c r="C15" s="66" t="s">
        <v>91</v>
      </c>
      <c r="D15" s="130">
        <f>+D16+D17+D18</f>
        <v>0</v>
      </c>
      <c r="E15" s="131">
        <f t="shared" ref="E15:R15" si="5">+E16+E17+E18</f>
        <v>0</v>
      </c>
      <c r="F15" s="131">
        <f t="shared" si="5"/>
        <v>0</v>
      </c>
      <c r="G15" s="131">
        <f t="shared" si="5"/>
        <v>12902.704947133701</v>
      </c>
      <c r="H15" s="131">
        <f t="shared" si="5"/>
        <v>0</v>
      </c>
      <c r="I15" s="132">
        <f t="shared" si="5"/>
        <v>505.06501749927349</v>
      </c>
      <c r="J15" s="131">
        <f t="shared" si="5"/>
        <v>270.35956896475528</v>
      </c>
      <c r="K15" s="131">
        <f t="shared" si="5"/>
        <v>51.089853358900179</v>
      </c>
      <c r="L15" s="131">
        <f t="shared" si="5"/>
        <v>114.91453475813216</v>
      </c>
      <c r="M15" s="131">
        <f t="shared" si="5"/>
        <v>290.30875025565263</v>
      </c>
      <c r="N15" s="133">
        <f t="shared" si="5"/>
        <v>187.1182870582692</v>
      </c>
      <c r="O15" s="132">
        <f t="shared" si="5"/>
        <v>39.88238057151819</v>
      </c>
      <c r="P15" s="131">
        <f t="shared" si="5"/>
        <v>31.563560734240717</v>
      </c>
      <c r="Q15" s="131">
        <f t="shared" si="5"/>
        <v>3039.0032375739374</v>
      </c>
      <c r="R15" s="131">
        <f t="shared" si="5"/>
        <v>0</v>
      </c>
      <c r="S15" s="134">
        <f t="shared" si="3"/>
        <v>17432.010137908379</v>
      </c>
      <c r="U15" s="68"/>
      <c r="Y15" s="87"/>
      <c r="Z15" s="87"/>
      <c r="AA15" s="87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4" x14ac:dyDescent="0.25">
      <c r="A16" s="107"/>
      <c r="B16" s="88"/>
      <c r="C16" s="19" t="s">
        <v>92</v>
      </c>
      <c r="D16" s="121"/>
      <c r="E16" s="122"/>
      <c r="F16" s="122"/>
      <c r="G16" s="122">
        <v>9.2097388331607466E-2</v>
      </c>
      <c r="H16" s="122"/>
      <c r="I16" s="122">
        <v>83.47851749069487</v>
      </c>
      <c r="J16" s="122">
        <v>56.993493145536071</v>
      </c>
      <c r="K16" s="122">
        <v>11.354784420463117</v>
      </c>
      <c r="L16" s="122">
        <v>11.413206997084879</v>
      </c>
      <c r="M16" s="122">
        <v>9.3788510687256199</v>
      </c>
      <c r="N16" s="123">
        <v>27.23613170346502</v>
      </c>
      <c r="O16" s="122">
        <v>10.971853126184982</v>
      </c>
      <c r="P16" s="122">
        <v>13.384281974772756</v>
      </c>
      <c r="Q16" s="122">
        <v>1541.7716539928144</v>
      </c>
      <c r="R16" s="122"/>
      <c r="S16" s="124">
        <f t="shared" si="3"/>
        <v>1766.0748713080734</v>
      </c>
      <c r="U16" s="46"/>
      <c r="Y16" s="47"/>
      <c r="Z16" s="47"/>
      <c r="AA16" s="47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</row>
    <row r="17" spans="1:41" x14ac:dyDescent="0.25">
      <c r="A17" s="107"/>
      <c r="B17" s="88"/>
      <c r="C17" s="20" t="s">
        <v>93</v>
      </c>
      <c r="D17" s="125"/>
      <c r="E17" s="126"/>
      <c r="F17" s="126"/>
      <c r="G17" s="126">
        <v>2735.2021722541708</v>
      </c>
      <c r="H17" s="126"/>
      <c r="I17" s="127">
        <v>229.05180165677749</v>
      </c>
      <c r="J17" s="126">
        <v>156.64800824915599</v>
      </c>
      <c r="K17" s="126">
        <v>30.805212260505957</v>
      </c>
      <c r="L17" s="126">
        <v>100.29188664799128</v>
      </c>
      <c r="M17" s="126">
        <v>252.21618226959993</v>
      </c>
      <c r="N17" s="128">
        <v>135.06045028014748</v>
      </c>
      <c r="O17" s="127">
        <v>23.266746702244081</v>
      </c>
      <c r="P17" s="126">
        <v>13.713690178624667</v>
      </c>
      <c r="Q17" s="126">
        <v>711.37112348651624</v>
      </c>
      <c r="R17" s="126"/>
      <c r="S17" s="129">
        <f t="shared" si="3"/>
        <v>4387.6272739857341</v>
      </c>
      <c r="U17" s="46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71"/>
    </row>
    <row r="18" spans="1:41" ht="18" x14ac:dyDescent="0.25">
      <c r="A18" s="107"/>
      <c r="B18" s="88"/>
      <c r="C18" s="19" t="s">
        <v>125</v>
      </c>
      <c r="D18" s="121"/>
      <c r="E18" s="122"/>
      <c r="F18" s="122"/>
      <c r="G18" s="122">
        <v>10167.4106774912</v>
      </c>
      <c r="H18" s="122"/>
      <c r="I18" s="122">
        <v>192.53469835180113</v>
      </c>
      <c r="J18" s="122">
        <v>56.718067570063226</v>
      </c>
      <c r="K18" s="122">
        <v>8.9298566779311077</v>
      </c>
      <c r="L18" s="122">
        <v>3.2094411130560001</v>
      </c>
      <c r="M18" s="122">
        <v>28.713716917327066</v>
      </c>
      <c r="N18" s="123">
        <v>24.821705074656709</v>
      </c>
      <c r="O18" s="122">
        <v>5.6437807430891302</v>
      </c>
      <c r="P18" s="122">
        <v>4.4655885808432947</v>
      </c>
      <c r="Q18" s="122">
        <v>785.86046009460711</v>
      </c>
      <c r="R18" s="122"/>
      <c r="S18" s="124">
        <f t="shared" si="3"/>
        <v>11278.307992614575</v>
      </c>
      <c r="U18" s="4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71"/>
    </row>
    <row r="19" spans="1:41" s="67" customFormat="1" x14ac:dyDescent="0.25">
      <c r="A19" s="107"/>
      <c r="B19" s="88"/>
      <c r="C19" s="66" t="s">
        <v>94</v>
      </c>
      <c r="D19" s="130">
        <f>+D20+D21+D22+D23+D24+D25</f>
        <v>0</v>
      </c>
      <c r="E19" s="131">
        <f t="shared" ref="E19:R19" si="6">+E20+E21+E22+E23+E24+E25</f>
        <v>0</v>
      </c>
      <c r="F19" s="131">
        <f t="shared" si="6"/>
        <v>0</v>
      </c>
      <c r="G19" s="131">
        <f t="shared" si="6"/>
        <v>9888.0446860405118</v>
      </c>
      <c r="H19" s="131">
        <f t="shared" si="6"/>
        <v>307405.96403525374</v>
      </c>
      <c r="I19" s="132">
        <f t="shared" si="6"/>
        <v>0</v>
      </c>
      <c r="J19" s="131">
        <f t="shared" si="6"/>
        <v>169.04665332652874</v>
      </c>
      <c r="K19" s="131">
        <f t="shared" si="6"/>
        <v>0</v>
      </c>
      <c r="L19" s="131">
        <f t="shared" si="6"/>
        <v>6.8886451758626696E-3</v>
      </c>
      <c r="M19" s="131">
        <f t="shared" si="6"/>
        <v>2.8436054399999999E-4</v>
      </c>
      <c r="N19" s="133">
        <f t="shared" si="6"/>
        <v>0</v>
      </c>
      <c r="O19" s="132">
        <f t="shared" si="6"/>
        <v>5.4187570944000001E-2</v>
      </c>
      <c r="P19" s="131">
        <f t="shared" si="6"/>
        <v>1.1603329122493018</v>
      </c>
      <c r="Q19" s="131">
        <f t="shared" si="6"/>
        <v>0</v>
      </c>
      <c r="R19" s="131">
        <f t="shared" si="6"/>
        <v>0</v>
      </c>
      <c r="S19" s="134">
        <f t="shared" si="3"/>
        <v>317464.27706810966</v>
      </c>
      <c r="U19" s="68"/>
      <c r="W19"/>
      <c r="X19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5"/>
    </row>
    <row r="20" spans="1:41" x14ac:dyDescent="0.25">
      <c r="A20" s="107"/>
      <c r="B20" s="88"/>
      <c r="C20" s="19" t="s">
        <v>95</v>
      </c>
      <c r="D20" s="121"/>
      <c r="E20" s="122"/>
      <c r="F20" s="122"/>
      <c r="G20" s="122"/>
      <c r="H20" s="122">
        <v>31389.759395000001</v>
      </c>
      <c r="I20" s="122"/>
      <c r="J20" s="122"/>
      <c r="K20" s="122"/>
      <c r="L20" s="122"/>
      <c r="M20" s="122"/>
      <c r="N20" s="123"/>
      <c r="O20" s="122"/>
      <c r="P20" s="122"/>
      <c r="Q20" s="122"/>
      <c r="R20" s="122"/>
      <c r="S20" s="124">
        <f t="shared" si="3"/>
        <v>31389.759395000001</v>
      </c>
      <c r="U20" s="46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71"/>
    </row>
    <row r="21" spans="1:41" x14ac:dyDescent="0.25">
      <c r="A21" s="107"/>
      <c r="B21" s="88"/>
      <c r="C21" s="20" t="s">
        <v>96</v>
      </c>
      <c r="D21" s="125"/>
      <c r="E21" s="126"/>
      <c r="F21" s="126"/>
      <c r="G21" s="126"/>
      <c r="H21" s="126">
        <v>26708.496937281972</v>
      </c>
      <c r="I21" s="127">
        <v>0</v>
      </c>
      <c r="J21" s="126">
        <v>155.55065640672075</v>
      </c>
      <c r="K21" s="126">
        <v>0</v>
      </c>
      <c r="L21" s="126">
        <v>6.8886451758626696E-3</v>
      </c>
      <c r="M21" s="126">
        <v>0</v>
      </c>
      <c r="N21" s="128">
        <v>0</v>
      </c>
      <c r="O21" s="127"/>
      <c r="P21" s="126">
        <v>1.1603329122493018</v>
      </c>
      <c r="Q21" s="126"/>
      <c r="R21" s="126"/>
      <c r="S21" s="129">
        <f t="shared" si="3"/>
        <v>26865.21481524612</v>
      </c>
      <c r="U21" s="46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71"/>
    </row>
    <row r="22" spans="1:41" x14ac:dyDescent="0.25">
      <c r="A22" s="107"/>
      <c r="B22" s="88"/>
      <c r="C22" s="19" t="s">
        <v>97</v>
      </c>
      <c r="D22" s="121"/>
      <c r="E22" s="122"/>
      <c r="F22" s="122"/>
      <c r="G22" s="122"/>
      <c r="H22" s="122">
        <v>1812.7226230000001</v>
      </c>
      <c r="I22" s="122"/>
      <c r="J22" s="122"/>
      <c r="K22" s="122"/>
      <c r="L22" s="122"/>
      <c r="M22" s="122"/>
      <c r="N22" s="123"/>
      <c r="O22" s="122"/>
      <c r="P22" s="122"/>
      <c r="Q22" s="122"/>
      <c r="R22" s="122"/>
      <c r="S22" s="124">
        <f t="shared" si="3"/>
        <v>1812.7226230000001</v>
      </c>
      <c r="U22" s="46"/>
      <c r="Y22" s="47"/>
      <c r="Z22" s="47"/>
      <c r="AA22" s="44"/>
      <c r="AB22" s="63"/>
      <c r="AC22" s="63"/>
      <c r="AD22" s="63"/>
      <c r="AE22" s="63"/>
      <c r="AF22" s="44"/>
      <c r="AG22" s="63"/>
      <c r="AH22" s="63"/>
      <c r="AI22" s="63"/>
      <c r="AJ22" s="63"/>
      <c r="AK22" s="44"/>
      <c r="AL22" s="44"/>
      <c r="AM22" s="63"/>
      <c r="AN22" s="63"/>
      <c r="AO22" s="71"/>
    </row>
    <row r="23" spans="1:41" x14ac:dyDescent="0.25">
      <c r="A23" s="107"/>
      <c r="B23" s="88"/>
      <c r="C23" s="20" t="s">
        <v>107</v>
      </c>
      <c r="D23" s="125"/>
      <c r="E23" s="126"/>
      <c r="F23" s="126"/>
      <c r="G23" s="126">
        <v>85.308614115592377</v>
      </c>
      <c r="H23" s="126">
        <v>107695.4720826321</v>
      </c>
      <c r="I23" s="127">
        <v>0</v>
      </c>
      <c r="J23" s="126">
        <v>13.495996919808</v>
      </c>
      <c r="K23" s="126">
        <v>0</v>
      </c>
      <c r="L23" s="126"/>
      <c r="M23" s="126">
        <v>2.8436054399999999E-4</v>
      </c>
      <c r="N23" s="128">
        <v>0</v>
      </c>
      <c r="O23" s="127">
        <v>5.4187570944000001E-2</v>
      </c>
      <c r="P23" s="126"/>
      <c r="Q23" s="126"/>
      <c r="R23" s="126"/>
      <c r="S23" s="129">
        <f t="shared" si="3"/>
        <v>107794.331165599</v>
      </c>
      <c r="U23" s="46"/>
      <c r="Y23" s="47"/>
      <c r="Z23" s="43"/>
      <c r="AA23" s="47"/>
      <c r="AB23" s="59"/>
      <c r="AC23" s="58"/>
      <c r="AD23" s="47"/>
      <c r="AE23" s="47"/>
      <c r="AF23" s="56"/>
      <c r="AG23" s="56"/>
      <c r="AH23" s="56"/>
      <c r="AI23" s="56"/>
      <c r="AJ23" s="56"/>
      <c r="AK23" s="61"/>
      <c r="AL23" s="56"/>
      <c r="AM23" s="56"/>
      <c r="AN23" s="56"/>
      <c r="AO23" s="71"/>
    </row>
    <row r="24" spans="1:41" x14ac:dyDescent="0.25">
      <c r="A24" s="107"/>
      <c r="B24" s="88"/>
      <c r="C24" s="19" t="s">
        <v>106</v>
      </c>
      <c r="D24" s="121"/>
      <c r="E24" s="122"/>
      <c r="F24" s="122"/>
      <c r="G24" s="122"/>
      <c r="H24" s="122">
        <v>139799.51299733968</v>
      </c>
      <c r="I24" s="122"/>
      <c r="J24" s="122"/>
      <c r="K24" s="122"/>
      <c r="L24" s="122"/>
      <c r="M24" s="122"/>
      <c r="N24" s="123"/>
      <c r="O24" s="122"/>
      <c r="P24" s="122"/>
      <c r="Q24" s="122"/>
      <c r="R24" s="122"/>
      <c r="S24" s="124">
        <f t="shared" si="3"/>
        <v>139799.51299733968</v>
      </c>
      <c r="U24" s="46"/>
      <c r="Y24" s="47"/>
      <c r="Z24" s="43"/>
      <c r="AA24" s="59"/>
      <c r="AB24" s="59"/>
      <c r="AC24" s="59"/>
      <c r="AD24" s="50"/>
      <c r="AE24" s="59"/>
      <c r="AF24" s="50"/>
      <c r="AG24" s="49"/>
      <c r="AH24" s="50"/>
      <c r="AI24" s="49"/>
      <c r="AJ24" s="50"/>
      <c r="AK24" s="49"/>
      <c r="AL24" s="50"/>
      <c r="AM24" s="49"/>
      <c r="AN24" s="49"/>
      <c r="AO24" s="71"/>
    </row>
    <row r="25" spans="1:41" x14ac:dyDescent="0.25">
      <c r="A25" s="107"/>
      <c r="B25" s="88"/>
      <c r="C25" s="20" t="s">
        <v>98</v>
      </c>
      <c r="D25" s="125"/>
      <c r="E25" s="126"/>
      <c r="F25" s="126"/>
      <c r="G25" s="126">
        <v>9802.7360719249191</v>
      </c>
      <c r="H25" s="126"/>
      <c r="I25" s="127"/>
      <c r="J25" s="126"/>
      <c r="K25" s="126"/>
      <c r="L25" s="126"/>
      <c r="M25" s="126"/>
      <c r="N25" s="128"/>
      <c r="O25" s="127"/>
      <c r="P25" s="126"/>
      <c r="Q25" s="126"/>
      <c r="R25" s="126"/>
      <c r="S25" s="129">
        <f t="shared" si="3"/>
        <v>9802.7360719249191</v>
      </c>
      <c r="U25" s="46"/>
      <c r="Y25" s="47"/>
      <c r="Z25" s="45"/>
      <c r="AA25" s="47"/>
      <c r="AB25" s="59"/>
      <c r="AC25" s="64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71"/>
    </row>
    <row r="26" spans="1:41" s="67" customFormat="1" x14ac:dyDescent="0.25">
      <c r="A26" s="107"/>
      <c r="B26" s="88"/>
      <c r="C26" s="79" t="s">
        <v>99</v>
      </c>
      <c r="D26" s="135">
        <v>5426.7</v>
      </c>
      <c r="E26" s="136"/>
      <c r="F26" s="136"/>
      <c r="G26" s="137">
        <v>4288.6882385133213</v>
      </c>
      <c r="H26" s="136"/>
      <c r="I26" s="137">
        <v>188.47159738474616</v>
      </c>
      <c r="J26" s="136">
        <v>99.08265402862331</v>
      </c>
      <c r="K26" s="136">
        <v>17.536701973408039</v>
      </c>
      <c r="L26" s="136">
        <v>15.852943780544226</v>
      </c>
      <c r="M26" s="136">
        <v>242.6938902416569</v>
      </c>
      <c r="N26" s="138">
        <v>3.6414527236008838</v>
      </c>
      <c r="O26" s="137">
        <v>3.5793348093526021</v>
      </c>
      <c r="P26" s="137">
        <v>65.345371601200554</v>
      </c>
      <c r="Q26" s="136">
        <v>89.46221897427354</v>
      </c>
      <c r="R26" s="136"/>
      <c r="S26" s="139">
        <f t="shared" si="3"/>
        <v>10441.054404030729</v>
      </c>
      <c r="U26" s="68"/>
      <c r="V26"/>
      <c r="W26"/>
      <c r="X26"/>
      <c r="Y26" s="87"/>
      <c r="Z26" s="45"/>
      <c r="AA26" s="47"/>
      <c r="AB26" s="59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85"/>
    </row>
    <row r="27" spans="1:41" s="67" customFormat="1" x14ac:dyDescent="0.25">
      <c r="A27" s="107"/>
      <c r="B27" s="88"/>
      <c r="C27" s="66" t="s">
        <v>100</v>
      </c>
      <c r="D27" s="130">
        <f>+D28+D29+D30</f>
        <v>0</v>
      </c>
      <c r="E27" s="131">
        <f t="shared" ref="E27:R27" si="7">+E28+E29+E30</f>
        <v>0</v>
      </c>
      <c r="F27" s="131">
        <f t="shared" si="7"/>
        <v>0</v>
      </c>
      <c r="G27" s="131">
        <f t="shared" si="7"/>
        <v>2518.3735715273324</v>
      </c>
      <c r="H27" s="131">
        <f t="shared" si="7"/>
        <v>0</v>
      </c>
      <c r="I27" s="132">
        <f t="shared" si="7"/>
        <v>0.25883521258183861</v>
      </c>
      <c r="J27" s="131">
        <f t="shared" si="7"/>
        <v>46.089081393993318</v>
      </c>
      <c r="K27" s="131">
        <f t="shared" si="7"/>
        <v>1.3624670152210259</v>
      </c>
      <c r="L27" s="131">
        <f t="shared" si="7"/>
        <v>0</v>
      </c>
      <c r="M27" s="131">
        <f t="shared" si="7"/>
        <v>0.53962409801585554</v>
      </c>
      <c r="N27" s="133">
        <f t="shared" si="7"/>
        <v>0.67106101550935282</v>
      </c>
      <c r="O27" s="132">
        <f t="shared" si="7"/>
        <v>0.11138875585137654</v>
      </c>
      <c r="P27" s="131">
        <f t="shared" si="7"/>
        <v>9.2874790099716051</v>
      </c>
      <c r="Q27" s="131">
        <f t="shared" si="7"/>
        <v>4.6993166365723358</v>
      </c>
      <c r="R27" s="131">
        <f t="shared" si="7"/>
        <v>0</v>
      </c>
      <c r="S27" s="134">
        <f t="shared" si="3"/>
        <v>2581.3928246650489</v>
      </c>
      <c r="U27" s="68"/>
      <c r="Y27" s="87"/>
      <c r="Z27" s="45"/>
      <c r="AA27" s="47"/>
      <c r="AB27" s="59"/>
      <c r="AC27" s="47"/>
      <c r="AD27" s="50"/>
      <c r="AE27" s="47"/>
      <c r="AF27" s="74"/>
      <c r="AG27" s="50"/>
      <c r="AH27" s="74"/>
      <c r="AI27" s="50"/>
      <c r="AJ27" s="74"/>
      <c r="AK27" s="50"/>
      <c r="AL27" s="74"/>
      <c r="AM27" s="50"/>
      <c r="AN27" s="49"/>
      <c r="AO27" s="85"/>
    </row>
    <row r="28" spans="1:41" x14ac:dyDescent="0.25">
      <c r="A28" s="107"/>
      <c r="B28" s="88"/>
      <c r="C28" s="19" t="s">
        <v>116</v>
      </c>
      <c r="D28" s="121"/>
      <c r="E28" s="122"/>
      <c r="F28" s="122"/>
      <c r="G28" s="122">
        <v>2399.3562499796981</v>
      </c>
      <c r="H28" s="122"/>
      <c r="I28" s="122">
        <v>0.24293142404318191</v>
      </c>
      <c r="J28" s="122">
        <v>15.974054738374246</v>
      </c>
      <c r="K28" s="122">
        <v>0.81698713700643588</v>
      </c>
      <c r="L28" s="122">
        <v>0</v>
      </c>
      <c r="M28" s="122">
        <v>0.53962409801585554</v>
      </c>
      <c r="N28" s="123">
        <v>1.573903619212912E-2</v>
      </c>
      <c r="O28" s="122">
        <v>2.478898200260337E-2</v>
      </c>
      <c r="P28" s="122">
        <v>0.86354048427454011</v>
      </c>
      <c r="Q28" s="122">
        <v>2.7950938728250647</v>
      </c>
      <c r="R28" s="122"/>
      <c r="S28" s="124">
        <f t="shared" si="3"/>
        <v>2420.6290097524316</v>
      </c>
      <c r="U28" s="46"/>
      <c r="Y28" s="47"/>
      <c r="Z28" s="45"/>
      <c r="AA28" s="47"/>
      <c r="AB28" s="59"/>
      <c r="AC28" s="57"/>
      <c r="AD28" s="50"/>
      <c r="AE28" s="58"/>
      <c r="AF28" s="50"/>
      <c r="AG28" s="49"/>
      <c r="AH28" s="50"/>
      <c r="AI28" s="49"/>
      <c r="AJ28" s="50"/>
      <c r="AK28" s="49"/>
      <c r="AL28" s="50"/>
      <c r="AM28" s="49"/>
      <c r="AN28" s="49"/>
      <c r="AO28" s="71"/>
    </row>
    <row r="29" spans="1:41" x14ac:dyDescent="0.25">
      <c r="A29" s="107"/>
      <c r="B29" s="88"/>
      <c r="C29" s="20" t="s">
        <v>117</v>
      </c>
      <c r="D29" s="125"/>
      <c r="E29" s="126"/>
      <c r="F29" s="126"/>
      <c r="G29" s="126">
        <v>106.8574455482712</v>
      </c>
      <c r="H29" s="126"/>
      <c r="I29" s="127">
        <v>1.4396925526625028E-2</v>
      </c>
      <c r="J29" s="126">
        <v>24.977848130762588</v>
      </c>
      <c r="K29" s="126">
        <v>0.52127159382969768</v>
      </c>
      <c r="L29" s="126">
        <v>0</v>
      </c>
      <c r="M29" s="126">
        <v>0</v>
      </c>
      <c r="N29" s="128">
        <v>0.65532197931722369</v>
      </c>
      <c r="O29" s="127">
        <v>6.1893431887469465E-2</v>
      </c>
      <c r="P29" s="126">
        <v>8.3856097199217992</v>
      </c>
      <c r="Q29" s="126">
        <v>1.8567646011912236</v>
      </c>
      <c r="R29" s="126"/>
      <c r="S29" s="129">
        <f t="shared" si="3"/>
        <v>143.33055193070786</v>
      </c>
      <c r="U29" s="46"/>
      <c r="Y29" s="47"/>
      <c r="Z29" s="45"/>
      <c r="AA29" s="58"/>
      <c r="AB29" s="59"/>
      <c r="AC29" s="57"/>
      <c r="AD29" s="50"/>
      <c r="AE29" s="49"/>
      <c r="AF29" s="50"/>
      <c r="AG29" s="49"/>
      <c r="AH29" s="50"/>
      <c r="AI29" s="49"/>
      <c r="AJ29" s="50"/>
      <c r="AK29" s="49"/>
      <c r="AL29" s="50"/>
      <c r="AM29" s="49"/>
      <c r="AN29" s="49"/>
      <c r="AO29" s="71"/>
    </row>
    <row r="30" spans="1:41" x14ac:dyDescent="0.25">
      <c r="A30" s="107"/>
      <c r="B30" s="88"/>
      <c r="C30" s="19" t="s">
        <v>118</v>
      </c>
      <c r="D30" s="121"/>
      <c r="E30" s="122"/>
      <c r="F30" s="122"/>
      <c r="G30" s="122">
        <v>12.159875999362932</v>
      </c>
      <c r="H30" s="122"/>
      <c r="I30" s="122">
        <v>1.5068630120316951E-3</v>
      </c>
      <c r="J30" s="122">
        <v>5.1371785248564894</v>
      </c>
      <c r="K30" s="122">
        <v>2.4208284384892219E-2</v>
      </c>
      <c r="L30" s="122">
        <v>0</v>
      </c>
      <c r="M30" s="122">
        <v>0</v>
      </c>
      <c r="N30" s="123">
        <v>0</v>
      </c>
      <c r="O30" s="122">
        <v>2.4706341961303706E-2</v>
      </c>
      <c r="P30" s="122">
        <v>3.8328805775265408E-2</v>
      </c>
      <c r="Q30" s="122">
        <v>4.7458162556047102E-2</v>
      </c>
      <c r="R30" s="122"/>
      <c r="S30" s="124">
        <f t="shared" si="3"/>
        <v>17.433262981908957</v>
      </c>
      <c r="U30" s="46"/>
      <c r="Y30" s="47"/>
      <c r="Z30" s="79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71"/>
    </row>
    <row r="31" spans="1:41" s="67" customFormat="1" x14ac:dyDescent="0.25">
      <c r="A31" s="107"/>
      <c r="B31" s="88"/>
      <c r="C31" s="66" t="s">
        <v>102</v>
      </c>
      <c r="D31" s="130">
        <f>+D32+D33+D34</f>
        <v>13772.661690987519</v>
      </c>
      <c r="E31" s="131">
        <f t="shared" ref="E31:R31" si="8">+E32+E33+E34</f>
        <v>0</v>
      </c>
      <c r="F31" s="131">
        <f t="shared" si="8"/>
        <v>0</v>
      </c>
      <c r="G31" s="131">
        <f t="shared" si="8"/>
        <v>37000.510842325013</v>
      </c>
      <c r="H31" s="131">
        <f t="shared" si="8"/>
        <v>0</v>
      </c>
      <c r="I31" s="132">
        <f t="shared" si="8"/>
        <v>183.68220608022443</v>
      </c>
      <c r="J31" s="131">
        <f t="shared" si="8"/>
        <v>385.91943725123656</v>
      </c>
      <c r="K31" s="131">
        <f t="shared" si="8"/>
        <v>7.2781023515711913</v>
      </c>
      <c r="L31" s="131">
        <f t="shared" si="8"/>
        <v>70.950735996967907</v>
      </c>
      <c r="M31" s="131">
        <f t="shared" si="8"/>
        <v>2805.0476120407566</v>
      </c>
      <c r="N31" s="133">
        <f t="shared" si="8"/>
        <v>13.881661402220736</v>
      </c>
      <c r="O31" s="132">
        <f t="shared" si="8"/>
        <v>3.8641709343036972</v>
      </c>
      <c r="P31" s="131">
        <f t="shared" si="8"/>
        <v>6054.0463937317436</v>
      </c>
      <c r="Q31" s="131">
        <f t="shared" si="8"/>
        <v>55.490431376627079</v>
      </c>
      <c r="R31" s="131">
        <f t="shared" si="8"/>
        <v>0</v>
      </c>
      <c r="S31" s="134">
        <f t="shared" si="3"/>
        <v>60353.333284478176</v>
      </c>
      <c r="U31" s="68"/>
      <c r="Y31" s="87"/>
      <c r="Z31" s="45"/>
      <c r="AA31" s="47"/>
      <c r="AB31" s="59"/>
      <c r="AC31" s="47"/>
      <c r="AD31" s="50"/>
      <c r="AE31" s="47"/>
      <c r="AF31" s="50"/>
      <c r="AG31" s="74"/>
      <c r="AH31" s="50"/>
      <c r="AI31" s="74"/>
      <c r="AJ31" s="50"/>
      <c r="AK31" s="74"/>
      <c r="AL31" s="50"/>
      <c r="AM31" s="74"/>
      <c r="AN31" s="74"/>
      <c r="AO31" s="85"/>
    </row>
    <row r="32" spans="1:41" x14ac:dyDescent="0.25">
      <c r="A32" s="107"/>
      <c r="B32" s="88"/>
      <c r="C32" s="19" t="s">
        <v>101</v>
      </c>
      <c r="D32" s="122">
        <v>13772.661690987519</v>
      </c>
      <c r="E32" s="122"/>
      <c r="F32" s="122"/>
      <c r="G32" s="122">
        <v>34920.26656876412</v>
      </c>
      <c r="H32" s="122"/>
      <c r="I32" s="122">
        <v>183.68220608022443</v>
      </c>
      <c r="J32" s="122">
        <v>385.91943725123656</v>
      </c>
      <c r="K32" s="122">
        <v>7.2781023515711913</v>
      </c>
      <c r="L32" s="122">
        <v>70.950735996967907</v>
      </c>
      <c r="M32" s="122">
        <v>2805.0476120407566</v>
      </c>
      <c r="N32" s="123">
        <v>13.881661402220736</v>
      </c>
      <c r="O32" s="122">
        <v>3.8641709343036972</v>
      </c>
      <c r="P32" s="122">
        <v>6054.0463937317436</v>
      </c>
      <c r="Q32" s="122">
        <v>55.490431376627079</v>
      </c>
      <c r="R32" s="122"/>
      <c r="S32" s="124">
        <f t="shared" si="3"/>
        <v>58273.089010917283</v>
      </c>
      <c r="U32" s="46"/>
      <c r="Y32" s="47"/>
      <c r="Z32" s="45"/>
      <c r="AA32" s="47"/>
      <c r="AB32" s="59"/>
      <c r="AC32" s="47"/>
      <c r="AD32" s="50"/>
      <c r="AE32" s="47"/>
      <c r="AF32" s="50"/>
      <c r="AG32" s="49"/>
      <c r="AH32" s="50"/>
      <c r="AI32" s="49"/>
      <c r="AJ32" s="50"/>
      <c r="AK32" s="49"/>
      <c r="AL32" s="50"/>
      <c r="AM32" s="49"/>
      <c r="AN32" s="49"/>
      <c r="AO32" s="71"/>
    </row>
    <row r="33" spans="1:44" ht="18" x14ac:dyDescent="0.25">
      <c r="A33" s="107"/>
      <c r="B33" s="88"/>
      <c r="C33" s="20" t="s">
        <v>103</v>
      </c>
      <c r="D33" s="125"/>
      <c r="E33" s="126"/>
      <c r="F33" s="126"/>
      <c r="G33" s="128">
        <v>964.4071070676539</v>
      </c>
      <c r="H33" s="126"/>
      <c r="I33" s="127"/>
      <c r="J33" s="126"/>
      <c r="K33" s="126"/>
      <c r="L33" s="126"/>
      <c r="M33" s="126"/>
      <c r="N33" s="128"/>
      <c r="O33" s="127"/>
      <c r="P33" s="126"/>
      <c r="Q33" s="126"/>
      <c r="R33" s="126"/>
      <c r="S33" s="129">
        <f t="shared" si="3"/>
        <v>964.4071070676539</v>
      </c>
      <c r="U33" s="46"/>
      <c r="Y33" s="47"/>
      <c r="Z33" s="45"/>
      <c r="AA33" s="47"/>
      <c r="AB33" s="59"/>
      <c r="AC33" s="47"/>
      <c r="AD33" s="50"/>
      <c r="AE33" s="47"/>
      <c r="AF33" s="50"/>
      <c r="AG33" s="74"/>
      <c r="AH33" s="50"/>
      <c r="AI33" s="74"/>
      <c r="AJ33" s="50"/>
      <c r="AK33" s="74"/>
      <c r="AL33" s="50"/>
      <c r="AM33" s="74"/>
      <c r="AN33" s="74"/>
      <c r="AO33" s="71"/>
    </row>
    <row r="34" spans="1:44" x14ac:dyDescent="0.25">
      <c r="A34" s="107"/>
      <c r="B34" s="88"/>
      <c r="C34" s="19" t="s">
        <v>104</v>
      </c>
      <c r="D34" s="121"/>
      <c r="E34" s="122"/>
      <c r="F34" s="122"/>
      <c r="G34" s="122">
        <v>1115.8371664932429</v>
      </c>
      <c r="H34" s="122"/>
      <c r="I34" s="122"/>
      <c r="J34" s="122"/>
      <c r="K34" s="122"/>
      <c r="L34" s="122"/>
      <c r="M34" s="122"/>
      <c r="N34" s="123"/>
      <c r="O34" s="122"/>
      <c r="P34" s="122"/>
      <c r="Q34" s="122"/>
      <c r="R34" s="122"/>
      <c r="S34" s="124">
        <f t="shared" si="3"/>
        <v>1115.8371664932429</v>
      </c>
      <c r="U34" s="46"/>
      <c r="Y34" s="47"/>
      <c r="Z34" s="79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71"/>
    </row>
    <row r="35" spans="1:44" s="67" customFormat="1" x14ac:dyDescent="0.25">
      <c r="A35" s="107"/>
      <c r="B35" s="88"/>
      <c r="C35" s="66" t="s">
        <v>105</v>
      </c>
      <c r="D35" s="130">
        <f>+D36+D37+D38+D39+D40+D41+D42+D43</f>
        <v>119676.31576037421</v>
      </c>
      <c r="E35" s="131">
        <f t="shared" ref="E35:R35" si="9">+E36+E37+E38+E39+E40+E41+E42+E43</f>
        <v>2168.7832513378439</v>
      </c>
      <c r="F35" s="131">
        <f t="shared" si="9"/>
        <v>1258.8425545820619</v>
      </c>
      <c r="G35" s="131">
        <f t="shared" si="9"/>
        <v>26004.776818697421</v>
      </c>
      <c r="H35" s="131">
        <f t="shared" si="9"/>
        <v>0</v>
      </c>
      <c r="I35" s="132">
        <f t="shared" si="9"/>
        <v>587.7777344697347</v>
      </c>
      <c r="J35" s="131">
        <f t="shared" si="9"/>
        <v>403.72411355083216</v>
      </c>
      <c r="K35" s="131">
        <f t="shared" si="9"/>
        <v>58.20830093616253</v>
      </c>
      <c r="L35" s="131">
        <f t="shared" si="9"/>
        <v>82.226332602651823</v>
      </c>
      <c r="M35" s="131">
        <f t="shared" si="9"/>
        <v>31.000176207745586</v>
      </c>
      <c r="N35" s="133">
        <f t="shared" si="9"/>
        <v>33.18471855580357</v>
      </c>
      <c r="O35" s="132">
        <f t="shared" si="9"/>
        <v>28.640275665884534</v>
      </c>
      <c r="P35" s="131">
        <f t="shared" si="9"/>
        <v>77.609840926065559</v>
      </c>
      <c r="Q35" s="131">
        <f t="shared" si="9"/>
        <v>300.6135487447952</v>
      </c>
      <c r="R35" s="131">
        <f t="shared" si="9"/>
        <v>0</v>
      </c>
      <c r="S35" s="134">
        <f t="shared" si="3"/>
        <v>150711.70342665119</v>
      </c>
      <c r="U35" s="68"/>
      <c r="Y35" s="87"/>
      <c r="Z35" s="45"/>
      <c r="AA35" s="47"/>
      <c r="AB35" s="65"/>
      <c r="AC35" s="71"/>
      <c r="AD35" s="60"/>
      <c r="AE35" s="60"/>
      <c r="AF35" s="47"/>
      <c r="AG35" s="47"/>
      <c r="AH35" s="61"/>
      <c r="AI35" s="62"/>
      <c r="AJ35" s="61"/>
      <c r="AK35" s="61"/>
      <c r="AL35" s="61"/>
      <c r="AM35" s="61"/>
      <c r="AN35" s="63"/>
      <c r="AO35" s="85"/>
    </row>
    <row r="36" spans="1:44" x14ac:dyDescent="0.25">
      <c r="A36" s="107"/>
      <c r="B36" s="88"/>
      <c r="C36" s="19" t="s">
        <v>108</v>
      </c>
      <c r="D36" s="122">
        <v>32576.794116889992</v>
      </c>
      <c r="E36" s="122"/>
      <c r="F36" s="122"/>
      <c r="G36" s="122">
        <v>3559.1932852668742</v>
      </c>
      <c r="H36" s="122"/>
      <c r="I36" s="122"/>
      <c r="J36" s="122"/>
      <c r="K36" s="122"/>
      <c r="L36" s="122"/>
      <c r="M36" s="122"/>
      <c r="N36" s="123"/>
      <c r="O36" s="122"/>
      <c r="P36" s="122"/>
      <c r="Q36" s="122"/>
      <c r="R36" s="122"/>
      <c r="S36" s="124">
        <f t="shared" si="3"/>
        <v>36135.987402156868</v>
      </c>
      <c r="U36" s="46"/>
      <c r="Y36" s="47"/>
      <c r="Z36" s="45"/>
      <c r="AA36" s="47"/>
      <c r="AB36" s="65"/>
      <c r="AC36" s="71"/>
      <c r="AD36" s="71"/>
      <c r="AE36" s="75"/>
      <c r="AF36" s="75"/>
      <c r="AG36" s="75"/>
      <c r="AH36" s="76"/>
      <c r="AI36" s="75"/>
      <c r="AJ36" s="76"/>
      <c r="AK36" s="75"/>
      <c r="AL36" s="76"/>
      <c r="AM36" s="76"/>
      <c r="AN36" s="63"/>
      <c r="AO36" s="71"/>
    </row>
    <row r="37" spans="1:44" x14ac:dyDescent="0.25">
      <c r="A37" s="107"/>
      <c r="B37" s="88"/>
      <c r="C37" s="20" t="s">
        <v>109</v>
      </c>
      <c r="D37" s="125">
        <v>5699.6283687975128</v>
      </c>
      <c r="E37" s="126"/>
      <c r="F37" s="126"/>
      <c r="G37" s="126"/>
      <c r="H37" s="126"/>
      <c r="I37" s="127"/>
      <c r="J37" s="126"/>
      <c r="K37" s="126"/>
      <c r="L37" s="126"/>
      <c r="M37" s="126"/>
      <c r="N37" s="128"/>
      <c r="O37" s="127"/>
      <c r="P37" s="126"/>
      <c r="Q37" s="126"/>
      <c r="R37" s="126"/>
      <c r="S37" s="129">
        <f t="shared" si="3"/>
        <v>5699.6283687975128</v>
      </c>
      <c r="U37" s="46"/>
      <c r="Y37" s="47"/>
      <c r="Z37" s="45"/>
      <c r="AA37" s="47"/>
      <c r="AB37" s="65"/>
      <c r="AC37" s="71"/>
      <c r="AD37" s="71"/>
      <c r="AE37" s="65"/>
      <c r="AF37" s="47"/>
      <c r="AG37" s="47"/>
      <c r="AH37" s="61"/>
      <c r="AI37" s="61"/>
      <c r="AJ37" s="61"/>
      <c r="AK37" s="61"/>
      <c r="AL37" s="61"/>
      <c r="AM37" s="61"/>
      <c r="AN37" s="63"/>
      <c r="AO37" s="71"/>
    </row>
    <row r="38" spans="1:44" ht="18" x14ac:dyDescent="0.25">
      <c r="A38" s="107"/>
      <c r="B38" s="88"/>
      <c r="C38" s="19" t="s">
        <v>110</v>
      </c>
      <c r="D38" s="122">
        <v>5006.6046045044213</v>
      </c>
      <c r="E38" s="122"/>
      <c r="F38" s="122"/>
      <c r="G38" s="122">
        <v>1805.510830104437</v>
      </c>
      <c r="H38" s="122"/>
      <c r="I38" s="122"/>
      <c r="J38" s="122"/>
      <c r="K38" s="122"/>
      <c r="L38" s="122"/>
      <c r="M38" s="122"/>
      <c r="N38" s="123"/>
      <c r="O38" s="122"/>
      <c r="P38" s="122"/>
      <c r="Q38" s="122"/>
      <c r="R38" s="122"/>
      <c r="S38" s="124">
        <f t="shared" si="3"/>
        <v>6812.1154346088588</v>
      </c>
      <c r="U38" s="46"/>
      <c r="Y38" s="47"/>
      <c r="Z38" s="45"/>
      <c r="AA38" s="71"/>
      <c r="AB38" s="65"/>
      <c r="AC38" s="71"/>
      <c r="AD38" s="75"/>
      <c r="AE38" s="75"/>
      <c r="AF38" s="77"/>
      <c r="AG38" s="75"/>
      <c r="AH38" s="77"/>
      <c r="AI38" s="75"/>
      <c r="AJ38" s="75"/>
      <c r="AK38" s="75"/>
      <c r="AL38" s="77"/>
      <c r="AM38" s="77"/>
      <c r="AN38" s="47"/>
      <c r="AO38" s="71"/>
    </row>
    <row r="39" spans="1:44" x14ac:dyDescent="0.25">
      <c r="A39" s="107"/>
      <c r="B39" s="88"/>
      <c r="C39" s="20" t="s">
        <v>111</v>
      </c>
      <c r="D39" s="126">
        <v>400.75921234987726</v>
      </c>
      <c r="E39" s="126">
        <v>0</v>
      </c>
      <c r="F39" s="126">
        <v>123.02708822716014</v>
      </c>
      <c r="G39" s="126">
        <v>3787.5839549018683</v>
      </c>
      <c r="H39" s="126"/>
      <c r="I39" s="127">
        <v>35.285305831845335</v>
      </c>
      <c r="J39" s="126">
        <v>6.1407574842861266</v>
      </c>
      <c r="K39" s="126">
        <v>1.3543082841236309</v>
      </c>
      <c r="L39" s="126">
        <v>0.24201884266142504</v>
      </c>
      <c r="M39" s="126">
        <v>0</v>
      </c>
      <c r="N39" s="128">
        <v>3.6461217283700531</v>
      </c>
      <c r="O39" s="127">
        <v>1.0099208328107629</v>
      </c>
      <c r="P39" s="126">
        <v>4.5152933795943184</v>
      </c>
      <c r="Q39" s="126">
        <v>31.304263088592133</v>
      </c>
      <c r="R39" s="126"/>
      <c r="S39" s="129">
        <f t="shared" si="3"/>
        <v>4394.8682449511898</v>
      </c>
      <c r="U39" s="46"/>
      <c r="Y39" s="47"/>
      <c r="Z39" s="45"/>
      <c r="AA39" s="71"/>
      <c r="AB39" s="71"/>
      <c r="AC39" s="71"/>
      <c r="AD39" s="71"/>
      <c r="AE39" s="77"/>
      <c r="AF39" s="47"/>
      <c r="AG39" s="47"/>
      <c r="AH39" s="61"/>
      <c r="AI39" s="61"/>
      <c r="AJ39" s="61"/>
      <c r="AK39" s="61"/>
      <c r="AL39" s="47"/>
      <c r="AM39" s="47"/>
      <c r="AN39" s="47"/>
      <c r="AO39" s="71"/>
    </row>
    <row r="40" spans="1:44" x14ac:dyDescent="0.25">
      <c r="A40" s="107"/>
      <c r="B40" s="88"/>
      <c r="C40" s="19" t="s">
        <v>112</v>
      </c>
      <c r="D40" s="121">
        <v>7119.4160292132256</v>
      </c>
      <c r="E40" s="122">
        <v>0.66950543299090903</v>
      </c>
      <c r="F40" s="122">
        <v>23.546796153406365</v>
      </c>
      <c r="G40" s="122">
        <v>1170.286432913962</v>
      </c>
      <c r="H40" s="122"/>
      <c r="I40" s="122">
        <v>18.635283592896823</v>
      </c>
      <c r="J40" s="122">
        <v>1.8951154876937799</v>
      </c>
      <c r="K40" s="122">
        <v>0.74014055649656185</v>
      </c>
      <c r="L40" s="122">
        <v>29.466103521272728</v>
      </c>
      <c r="M40" s="122">
        <v>0</v>
      </c>
      <c r="N40" s="123">
        <v>6.5961105453409088</v>
      </c>
      <c r="O40" s="122">
        <v>2.089724417685995</v>
      </c>
      <c r="P40" s="122">
        <v>2.3163649821818186</v>
      </c>
      <c r="Q40" s="122">
        <v>17.443432908640766</v>
      </c>
      <c r="R40" s="122"/>
      <c r="S40" s="124">
        <f t="shared" si="3"/>
        <v>8393.1010397257942</v>
      </c>
      <c r="U40" s="46"/>
      <c r="Y40" s="47"/>
      <c r="Z40" s="45"/>
      <c r="AA40" s="71"/>
      <c r="AB40" s="71"/>
      <c r="AC40" s="71"/>
      <c r="AD40" s="49"/>
      <c r="AE40" s="71"/>
      <c r="AF40" s="47"/>
      <c r="AG40" s="47"/>
      <c r="AH40" s="47"/>
      <c r="AI40" s="47"/>
      <c r="AJ40" s="47"/>
      <c r="AK40" s="47"/>
      <c r="AL40" s="47"/>
      <c r="AM40" s="47"/>
      <c r="AN40" s="47"/>
      <c r="AO40" s="71"/>
    </row>
    <row r="41" spans="1:44" x14ac:dyDescent="0.25">
      <c r="A41" s="107"/>
      <c r="B41" s="88"/>
      <c r="C41" s="20" t="s">
        <v>135</v>
      </c>
      <c r="D41" s="125">
        <v>7.4014953887471577</v>
      </c>
      <c r="E41" s="126">
        <v>0</v>
      </c>
      <c r="F41" s="126">
        <v>4.8809265789891887</v>
      </c>
      <c r="G41" s="126">
        <v>3097.2932849260596</v>
      </c>
      <c r="H41" s="126"/>
      <c r="I41" s="127">
        <v>78.405915686071296</v>
      </c>
      <c r="J41" s="126">
        <v>66.730086781434153</v>
      </c>
      <c r="K41" s="126">
        <v>3.5754601030663289</v>
      </c>
      <c r="L41" s="126">
        <v>0</v>
      </c>
      <c r="M41" s="126">
        <v>6.9982739027027021</v>
      </c>
      <c r="N41" s="128">
        <v>1.1923746676363636</v>
      </c>
      <c r="O41" s="127">
        <v>1.1541919280206188</v>
      </c>
      <c r="P41" s="126">
        <v>4.9937678195304525</v>
      </c>
      <c r="Q41" s="126">
        <v>47.400674705997027</v>
      </c>
      <c r="R41" s="126"/>
      <c r="S41" s="129">
        <f t="shared" si="3"/>
        <v>3320.026452488255</v>
      </c>
      <c r="U41" s="46"/>
      <c r="Y41" s="47"/>
      <c r="Z41" s="79"/>
      <c r="AA41" s="77"/>
      <c r="AB41" s="71"/>
      <c r="AC41" s="71"/>
      <c r="AD41" s="75"/>
      <c r="AE41" s="71"/>
      <c r="AF41" s="77"/>
      <c r="AG41" s="75"/>
      <c r="AH41" s="75"/>
      <c r="AI41" s="77"/>
      <c r="AJ41" s="75"/>
      <c r="AK41" s="77"/>
      <c r="AL41" s="75"/>
      <c r="AM41" s="77"/>
      <c r="AN41" s="75"/>
      <c r="AO41" s="71"/>
    </row>
    <row r="42" spans="1:44" x14ac:dyDescent="0.25">
      <c r="A42" s="107"/>
      <c r="B42" s="88"/>
      <c r="C42" s="19" t="s">
        <v>113</v>
      </c>
      <c r="D42" s="121">
        <v>51659.161611584015</v>
      </c>
      <c r="E42" s="122">
        <v>2141.9608169890648</v>
      </c>
      <c r="F42" s="122">
        <v>157.1360694857942</v>
      </c>
      <c r="G42" s="122">
        <v>3548.4487630104886</v>
      </c>
      <c r="H42" s="122"/>
      <c r="I42" s="122">
        <v>192.87937822872669</v>
      </c>
      <c r="J42" s="122">
        <v>195.52952568043673</v>
      </c>
      <c r="K42" s="122">
        <v>45.161796647023877</v>
      </c>
      <c r="L42" s="122">
        <v>50.200803136063129</v>
      </c>
      <c r="M42" s="122">
        <v>24.001902305042883</v>
      </c>
      <c r="N42" s="123">
        <v>17.668457382235925</v>
      </c>
      <c r="O42" s="122">
        <v>5.0381347938168162</v>
      </c>
      <c r="P42" s="122">
        <v>42.938921458282849</v>
      </c>
      <c r="Q42" s="122">
        <v>103.93916493423741</v>
      </c>
      <c r="R42" s="122"/>
      <c r="S42" s="124">
        <f t="shared" si="3"/>
        <v>58184.065345635216</v>
      </c>
      <c r="U42" s="46"/>
      <c r="Y42" s="47"/>
      <c r="Z42" s="79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</row>
    <row r="43" spans="1:44" x14ac:dyDescent="0.25">
      <c r="A43" s="107"/>
      <c r="B43" s="88"/>
      <c r="C43" s="20" t="s">
        <v>114</v>
      </c>
      <c r="D43" s="126">
        <v>17206.550321646409</v>
      </c>
      <c r="E43" s="126">
        <v>26.152928915788312</v>
      </c>
      <c r="F43" s="126">
        <v>950.25167413671215</v>
      </c>
      <c r="G43" s="126">
        <v>9036.4602675737333</v>
      </c>
      <c r="H43" s="126"/>
      <c r="I43" s="127">
        <v>262.57185113019449</v>
      </c>
      <c r="J43" s="126">
        <v>133.42862811698134</v>
      </c>
      <c r="K43" s="126">
        <v>7.3765953454521345</v>
      </c>
      <c r="L43" s="126">
        <v>2.3174071026545455</v>
      </c>
      <c r="M43" s="126">
        <v>0</v>
      </c>
      <c r="N43" s="128">
        <v>4.0816542322203206</v>
      </c>
      <c r="O43" s="127">
        <v>19.348303693550342</v>
      </c>
      <c r="P43" s="126">
        <v>22.845493286476117</v>
      </c>
      <c r="Q43" s="126">
        <v>100.52601310732787</v>
      </c>
      <c r="R43" s="126"/>
      <c r="S43" s="129">
        <f t="shared" si="3"/>
        <v>27771.911138287498</v>
      </c>
      <c r="U43" s="46"/>
      <c r="Y43" s="71"/>
      <c r="Z43" s="45"/>
      <c r="AA43" s="71"/>
      <c r="AB43" s="71"/>
      <c r="AC43" s="71"/>
      <c r="AD43" s="75"/>
      <c r="AE43" s="71"/>
      <c r="AF43" s="76"/>
      <c r="AG43" s="75"/>
      <c r="AH43" s="76"/>
      <c r="AI43" s="75"/>
      <c r="AJ43" s="76"/>
      <c r="AK43" s="86"/>
      <c r="AL43" s="76"/>
      <c r="AM43" s="75"/>
      <c r="AN43" s="76"/>
      <c r="AO43" s="59"/>
      <c r="AP43" s="47"/>
      <c r="AQ43" s="47"/>
      <c r="AR43" s="47"/>
    </row>
    <row r="44" spans="1:44" s="67" customFormat="1" x14ac:dyDescent="0.25">
      <c r="A44" s="107"/>
      <c r="B44" s="109"/>
      <c r="C44" s="79" t="s">
        <v>115</v>
      </c>
      <c r="D44" s="135"/>
      <c r="E44" s="136"/>
      <c r="F44" s="136"/>
      <c r="G44" s="136"/>
      <c r="H44" s="136"/>
      <c r="I44" s="137"/>
      <c r="J44" s="136"/>
      <c r="K44" s="136"/>
      <c r="L44" s="136"/>
      <c r="M44" s="136"/>
      <c r="N44" s="138"/>
      <c r="O44" s="137"/>
      <c r="P44" s="136"/>
      <c r="Q44" s="136"/>
      <c r="R44" s="136"/>
      <c r="S44" s="139">
        <f t="shared" si="3"/>
        <v>0</v>
      </c>
      <c r="Y44" s="85"/>
      <c r="Z44" s="45"/>
      <c r="AA44" s="71"/>
      <c r="AB44" s="71"/>
      <c r="AC44" s="71"/>
      <c r="AD44" s="75"/>
      <c r="AE44" s="71"/>
      <c r="AF44" s="76"/>
      <c r="AG44" s="75"/>
      <c r="AH44" s="76"/>
      <c r="AI44" s="75"/>
      <c r="AJ44" s="76"/>
      <c r="AK44" s="86"/>
      <c r="AL44" s="76"/>
      <c r="AM44" s="75"/>
      <c r="AN44" s="76"/>
      <c r="AO44" s="47"/>
      <c r="AP44" s="87"/>
      <c r="AQ44" s="87"/>
      <c r="AR44" s="87"/>
    </row>
    <row r="45" spans="1:44" ht="27" customHeight="1" x14ac:dyDescent="0.25">
      <c r="A45" s="107"/>
      <c r="B45" s="105" t="s">
        <v>160</v>
      </c>
      <c r="C45" s="23" t="s">
        <v>80</v>
      </c>
      <c r="D45" s="140">
        <f>+D46+D47+D48</f>
        <v>-10265.478783532308</v>
      </c>
      <c r="E45" s="141">
        <f t="shared" ref="E45:R45" si="10">+E46+E47+E48</f>
        <v>0</v>
      </c>
      <c r="F45" s="141">
        <f t="shared" si="10"/>
        <v>0</v>
      </c>
      <c r="G45" s="141">
        <f t="shared" si="10"/>
        <v>-2939.7146731869116</v>
      </c>
      <c r="H45" s="141">
        <f t="shared" si="10"/>
        <v>0</v>
      </c>
      <c r="I45" s="141">
        <f t="shared" si="10"/>
        <v>-608.82880843809482</v>
      </c>
      <c r="J45" s="141">
        <f t="shared" si="10"/>
        <v>-1.1484835393358321</v>
      </c>
      <c r="K45" s="141">
        <f t="shared" si="10"/>
        <v>-8.3434603302566561</v>
      </c>
      <c r="L45" s="141">
        <f t="shared" si="10"/>
        <v>-0.95250363530818416</v>
      </c>
      <c r="M45" s="141">
        <f t="shared" si="10"/>
        <v>-3.8134460911927075</v>
      </c>
      <c r="N45" s="141">
        <f t="shared" si="10"/>
        <v>-14.999974034873183</v>
      </c>
      <c r="O45" s="141">
        <f t="shared" si="10"/>
        <v>-0.40224483721902543</v>
      </c>
      <c r="P45" s="141">
        <f t="shared" si="10"/>
        <v>-0.2327931283665905</v>
      </c>
      <c r="Q45" s="141">
        <f t="shared" si="10"/>
        <v>-15.101279162837761</v>
      </c>
      <c r="R45" s="141">
        <f t="shared" si="10"/>
        <v>0</v>
      </c>
      <c r="S45" s="142">
        <f t="shared" si="3"/>
        <v>-13859.016449916706</v>
      </c>
      <c r="Y45" s="71"/>
      <c r="Z45" s="45"/>
      <c r="AA45" s="71"/>
      <c r="AB45" s="71"/>
      <c r="AC45" s="71"/>
      <c r="AD45" s="75"/>
      <c r="AE45" s="71"/>
      <c r="AF45" s="76"/>
      <c r="AG45" s="75"/>
      <c r="AH45" s="76"/>
      <c r="AI45" s="75"/>
      <c r="AJ45" s="76"/>
      <c r="AK45" s="86"/>
      <c r="AL45" s="76"/>
      <c r="AM45" s="75"/>
      <c r="AN45" s="76"/>
      <c r="AO45" s="47"/>
      <c r="AP45" s="47"/>
      <c r="AQ45" s="47"/>
      <c r="AR45" s="47"/>
    </row>
    <row r="46" spans="1:44" ht="23.25" customHeight="1" x14ac:dyDescent="0.25">
      <c r="A46" s="107"/>
      <c r="B46" s="105"/>
      <c r="C46" s="45" t="s">
        <v>172</v>
      </c>
      <c r="D46" s="143">
        <v>0</v>
      </c>
      <c r="E46" s="144">
        <v>0</v>
      </c>
      <c r="F46" s="144">
        <v>0</v>
      </c>
      <c r="G46" s="144">
        <v>-2309.7569769518218</v>
      </c>
      <c r="H46" s="144">
        <v>0</v>
      </c>
      <c r="I46" s="145">
        <v>-600.97523247009485</v>
      </c>
      <c r="J46" s="144">
        <v>-0.78096788708490961</v>
      </c>
      <c r="K46" s="144">
        <v>-8.3178117783206567</v>
      </c>
      <c r="L46" s="144">
        <v>-0.61035963530818416</v>
      </c>
      <c r="M46" s="144">
        <v>-3.8134460911927075</v>
      </c>
      <c r="N46" s="146">
        <v>-4.4778820540731825</v>
      </c>
      <c r="O46" s="145">
        <v>-0.37947670921902543</v>
      </c>
      <c r="P46" s="144">
        <v>-0.22652624836659049</v>
      </c>
      <c r="Q46" s="144">
        <v>-9.4406411037210489</v>
      </c>
      <c r="R46" s="144"/>
      <c r="S46" s="147">
        <f t="shared" si="3"/>
        <v>-2938.7793209292031</v>
      </c>
      <c r="Y46" s="71"/>
      <c r="Z46" s="79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47"/>
      <c r="AP46" s="47"/>
      <c r="AQ46" s="47"/>
      <c r="AR46" s="47"/>
    </row>
    <row r="47" spans="1:44" ht="21" customHeight="1" x14ac:dyDescent="0.25">
      <c r="A47" s="107"/>
      <c r="B47" s="105"/>
      <c r="C47" s="55" t="s">
        <v>138</v>
      </c>
      <c r="D47" s="148">
        <v>-10265.478783532308</v>
      </c>
      <c r="E47" s="149">
        <v>0</v>
      </c>
      <c r="F47" s="149">
        <v>0</v>
      </c>
      <c r="G47" s="149">
        <v>-629.95769623508988</v>
      </c>
      <c r="H47" s="149">
        <v>0</v>
      </c>
      <c r="I47" s="150">
        <v>-7.8535759680000004</v>
      </c>
      <c r="J47" s="149">
        <v>-0.36751565225092248</v>
      </c>
      <c r="K47" s="149">
        <v>-2.5648551935999998E-2</v>
      </c>
      <c r="L47" s="149">
        <v>-0.342144</v>
      </c>
      <c r="M47" s="149">
        <v>0</v>
      </c>
      <c r="N47" s="151">
        <v>-10.522091980800001</v>
      </c>
      <c r="O47" s="150">
        <v>-2.2768127999999999E-2</v>
      </c>
      <c r="P47" s="149">
        <v>-6.2668800000000007E-3</v>
      </c>
      <c r="Q47" s="149">
        <v>-5.660638059116712</v>
      </c>
      <c r="R47" s="149"/>
      <c r="S47" s="152">
        <f t="shared" si="3"/>
        <v>-10920.237128987501</v>
      </c>
      <c r="Y47" s="71"/>
      <c r="Z47" s="45"/>
      <c r="AA47" s="86"/>
      <c r="AB47" s="71"/>
      <c r="AC47" s="71"/>
      <c r="AD47" s="76"/>
      <c r="AE47" s="71"/>
      <c r="AF47" s="86"/>
      <c r="AG47" s="76"/>
      <c r="AH47" s="86"/>
      <c r="AI47" s="76"/>
      <c r="AJ47" s="86"/>
      <c r="AK47" s="76"/>
      <c r="AL47" s="86"/>
      <c r="AM47" s="76"/>
      <c r="AN47" s="86"/>
      <c r="AO47" s="59"/>
      <c r="AP47" s="47"/>
      <c r="AQ47" s="47"/>
      <c r="AR47" s="47"/>
    </row>
    <row r="48" spans="1:44" ht="24.75" customHeight="1" x14ac:dyDescent="0.25">
      <c r="A48" s="107"/>
      <c r="B48" s="106"/>
      <c r="C48" s="45" t="s">
        <v>139</v>
      </c>
      <c r="D48" s="143"/>
      <c r="E48" s="144"/>
      <c r="F48" s="144"/>
      <c r="G48" s="144"/>
      <c r="H48" s="144"/>
      <c r="I48" s="145"/>
      <c r="J48" s="144"/>
      <c r="K48" s="144"/>
      <c r="L48" s="144"/>
      <c r="M48" s="144"/>
      <c r="N48" s="146"/>
      <c r="O48" s="145"/>
      <c r="P48" s="144"/>
      <c r="Q48" s="144"/>
      <c r="R48" s="144"/>
      <c r="S48" s="147">
        <f t="shared" si="3"/>
        <v>0</v>
      </c>
      <c r="Y48" s="71"/>
      <c r="Z48" s="45"/>
      <c r="AA48" s="71"/>
      <c r="AB48" s="71"/>
      <c r="AC48" s="71"/>
      <c r="AD48" s="77"/>
      <c r="AE48" s="71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</row>
    <row r="49" spans="1:44" ht="15" customHeight="1" x14ac:dyDescent="0.25">
      <c r="A49" s="107"/>
      <c r="B49" s="110" t="s">
        <v>144</v>
      </c>
      <c r="C49" s="23" t="s">
        <v>142</v>
      </c>
      <c r="D49" s="140">
        <f>+D50+D51</f>
        <v>70278.66639688857</v>
      </c>
      <c r="E49" s="141">
        <f t="shared" ref="E49:M49" si="11">+E50+E51</f>
        <v>1301.2699508027065</v>
      </c>
      <c r="F49" s="141">
        <f t="shared" si="11"/>
        <v>944.13191593654653</v>
      </c>
      <c r="G49" s="141">
        <f t="shared" si="11"/>
        <v>60578.528533907978</v>
      </c>
      <c r="H49" s="141">
        <f t="shared" si="11"/>
        <v>97344.362780470692</v>
      </c>
      <c r="I49" s="141">
        <f t="shared" si="11"/>
        <v>1034.9433953240825</v>
      </c>
      <c r="J49" s="141">
        <f t="shared" si="11"/>
        <v>29464.375397215503</v>
      </c>
      <c r="K49" s="141">
        <f t="shared" si="11"/>
        <v>5774.2950138258611</v>
      </c>
      <c r="L49" s="141">
        <f t="shared" si="11"/>
        <v>3005.0272820971059</v>
      </c>
      <c r="M49" s="141">
        <f t="shared" si="11"/>
        <v>2197.3166174369831</v>
      </c>
      <c r="N49" s="141">
        <f>+N50+N51</f>
        <v>1541.7602300519779</v>
      </c>
      <c r="O49" s="141">
        <f>+O50+O51</f>
        <v>280.62236810992351</v>
      </c>
      <c r="P49" s="141">
        <f>+P50+P51</f>
        <v>4540.7580220939717</v>
      </c>
      <c r="Q49" s="141">
        <f>+Q50+Q51</f>
        <v>24889.051137571481</v>
      </c>
      <c r="R49" s="141">
        <f>+R50+R51</f>
        <v>609.78267563677787</v>
      </c>
      <c r="S49" s="142">
        <f t="shared" si="3"/>
        <v>303784.89171737013</v>
      </c>
      <c r="Y49" s="71"/>
      <c r="Z49" s="45"/>
      <c r="AA49" s="71"/>
      <c r="AB49" s="71"/>
      <c r="AC49" s="71"/>
      <c r="AD49" s="77"/>
      <c r="AE49" s="71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</row>
    <row r="50" spans="1:44" ht="18" x14ac:dyDescent="0.25">
      <c r="A50" s="107"/>
      <c r="B50" s="88"/>
      <c r="C50" s="24" t="s">
        <v>169</v>
      </c>
      <c r="D50" s="114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>
        <f t="shared" si="3"/>
        <v>0</v>
      </c>
      <c r="Y50" s="71"/>
      <c r="Z50" s="79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47"/>
      <c r="AP50" s="47"/>
      <c r="AQ50" s="47"/>
      <c r="AR50" s="47"/>
    </row>
    <row r="51" spans="1:44" ht="18" x14ac:dyDescent="0.25">
      <c r="A51" s="107"/>
      <c r="B51" s="88"/>
      <c r="C51" s="25" t="s">
        <v>141</v>
      </c>
      <c r="D51" s="117">
        <f>+D52+D53+D59+D63+D70+D71+D75+D79+D88</f>
        <v>70278.66639688857</v>
      </c>
      <c r="E51" s="118">
        <f>+E52+E53+E59+E63+E70+E71+E75+E79+E88</f>
        <v>1301.2699508027065</v>
      </c>
      <c r="F51" s="118">
        <f>+F52+F53+F59+F63+F70+F71+F75+F79+F88</f>
        <v>944.13191593654653</v>
      </c>
      <c r="G51" s="118">
        <f>+G52+G53+G59+G63+G70+G71+G75+G79+G88</f>
        <v>60578.528533907978</v>
      </c>
      <c r="H51" s="118">
        <f>+H52+H53+H59+H63+H70+H71+H75+H79+H88</f>
        <v>97344.362780470692</v>
      </c>
      <c r="I51" s="118">
        <f>+I52+I53+I59+I63+I70+I71+I75+I79+I88</f>
        <v>1034.9433953240825</v>
      </c>
      <c r="J51" s="118">
        <f>+J52+J53+J59+J63+J70+J71+J75+J79+J88</f>
        <v>29464.375397215503</v>
      </c>
      <c r="K51" s="118">
        <f>+K52+K53+K59+K63+K70+K71+K75+K79+K88</f>
        <v>5774.2950138258611</v>
      </c>
      <c r="L51" s="118">
        <f>+L52+L53+L59+L63+L70+L71+L75+L79+L88</f>
        <v>3005.0272820971059</v>
      </c>
      <c r="M51" s="118">
        <f>+M52+M53+M59+M63+M70+M71+M75+M79+M88</f>
        <v>2197.3166174369831</v>
      </c>
      <c r="N51" s="118">
        <f>+N52+N53+N59+N63+N70+N71+N75+N79+N88</f>
        <v>1541.7602300519779</v>
      </c>
      <c r="O51" s="118">
        <f>+O52+O53+O59+O63+O70+O71+O75+O79+O88</f>
        <v>280.62236810992351</v>
      </c>
      <c r="P51" s="118">
        <f>+P52+P53+P59+P63+P70+P71+P75+P79+P88</f>
        <v>4540.7580220939717</v>
      </c>
      <c r="Q51" s="118">
        <f>+Q52+Q53+Q59+Q63+Q70+Q71+Q75+Q79+Q88</f>
        <v>24889.051137571481</v>
      </c>
      <c r="R51" s="118">
        <f>+R52+R53+R59+R63+R70+R71+R75+R79+R88</f>
        <v>609.78267563677787</v>
      </c>
      <c r="S51" s="119">
        <f>SUM(D51:R51)</f>
        <v>303784.89171737013</v>
      </c>
      <c r="Y51" s="71"/>
      <c r="Z51" s="45"/>
      <c r="AA51" s="51"/>
      <c r="AB51" s="71"/>
      <c r="AC51" s="71"/>
      <c r="AD51" s="74"/>
      <c r="AE51" s="71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</row>
    <row r="52" spans="1:44" x14ac:dyDescent="0.25">
      <c r="A52" s="107"/>
      <c r="B52" s="88"/>
      <c r="C52" s="24" t="s">
        <v>86</v>
      </c>
      <c r="D52" s="114"/>
      <c r="E52" s="115"/>
      <c r="F52" s="115"/>
      <c r="G52" s="115"/>
      <c r="H52" s="115"/>
      <c r="I52" s="115">
        <v>433.14247006485783</v>
      </c>
      <c r="J52" s="115">
        <v>23007.469027291652</v>
      </c>
      <c r="K52" s="115">
        <v>4567.0247297127617</v>
      </c>
      <c r="L52" s="115">
        <v>1439.6904893290343</v>
      </c>
      <c r="M52" s="115">
        <v>143.72459786434831</v>
      </c>
      <c r="N52" s="120"/>
      <c r="O52" s="115">
        <v>67.882209745206424</v>
      </c>
      <c r="P52" s="115">
        <v>51.805868269436559</v>
      </c>
      <c r="Q52" s="115">
        <v>13354.21733106011</v>
      </c>
      <c r="R52" s="115">
        <v>609.78267563677787</v>
      </c>
      <c r="S52" s="116">
        <f>SUM(D52:R52)</f>
        <v>43674.739398974183</v>
      </c>
      <c r="Y52" s="71"/>
      <c r="Z52" s="45"/>
      <c r="AA52" s="51"/>
      <c r="AB52" s="71"/>
      <c r="AC52" s="71"/>
      <c r="AD52" s="71"/>
      <c r="AE52" s="71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</row>
    <row r="53" spans="1:44" x14ac:dyDescent="0.25">
      <c r="A53" s="107"/>
      <c r="B53" s="88"/>
      <c r="C53" s="25" t="s">
        <v>87</v>
      </c>
      <c r="D53" s="117">
        <f>+D54+D55+D56+D57+D58</f>
        <v>0</v>
      </c>
      <c r="E53" s="118">
        <f t="shared" ref="E53:R53" si="12">+E54+E55+E56+E57+E58</f>
        <v>0</v>
      </c>
      <c r="F53" s="118">
        <f t="shared" si="12"/>
        <v>0</v>
      </c>
      <c r="G53" s="118">
        <f t="shared" si="12"/>
        <v>1369.3565328976229</v>
      </c>
      <c r="H53" s="118">
        <f t="shared" si="12"/>
        <v>0</v>
      </c>
      <c r="I53" s="118">
        <f t="shared" si="12"/>
        <v>400.75567527267833</v>
      </c>
      <c r="J53" s="118">
        <f t="shared" si="12"/>
        <v>5792.9687769762577</v>
      </c>
      <c r="K53" s="118">
        <f t="shared" si="12"/>
        <v>1124.1084259439083</v>
      </c>
      <c r="L53" s="118">
        <f t="shared" si="12"/>
        <v>1439.4543408863137</v>
      </c>
      <c r="M53" s="118">
        <f t="shared" si="12"/>
        <v>4.4688919513559249</v>
      </c>
      <c r="N53" s="118">
        <f t="shared" si="12"/>
        <v>1370.0411572879168</v>
      </c>
      <c r="O53" s="118">
        <f t="shared" si="12"/>
        <v>157.9643218341416</v>
      </c>
      <c r="P53" s="118">
        <f t="shared" si="12"/>
        <v>124.32265436977434</v>
      </c>
      <c r="Q53" s="118">
        <f t="shared" si="12"/>
        <v>8917.8822415317154</v>
      </c>
      <c r="R53" s="118">
        <f t="shared" si="12"/>
        <v>0</v>
      </c>
      <c r="S53" s="119">
        <f t="shared" si="3"/>
        <v>20701.323018951683</v>
      </c>
      <c r="Y53" s="71"/>
      <c r="Z53" s="45"/>
      <c r="AA53" s="51"/>
      <c r="AB53" s="71"/>
      <c r="AC53" s="71"/>
      <c r="AD53" s="74"/>
      <c r="AE53" s="71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</row>
    <row r="54" spans="1:44" x14ac:dyDescent="0.25">
      <c r="A54" s="107"/>
      <c r="B54" s="88"/>
      <c r="C54" s="19" t="s">
        <v>165</v>
      </c>
      <c r="D54" s="121"/>
      <c r="E54" s="122"/>
      <c r="F54" s="122"/>
      <c r="G54" s="122">
        <v>35.594124870130806</v>
      </c>
      <c r="H54" s="122"/>
      <c r="I54" s="122">
        <v>34.652455283877536</v>
      </c>
      <c r="J54" s="122">
        <v>172.01369398994606</v>
      </c>
      <c r="K54" s="122">
        <v>68.81507217748478</v>
      </c>
      <c r="L54" s="122">
        <v>12.787581450692183</v>
      </c>
      <c r="M54" s="122">
        <v>0</v>
      </c>
      <c r="N54" s="123">
        <v>31.076460963623965</v>
      </c>
      <c r="O54" s="122">
        <v>9.6833485995730246</v>
      </c>
      <c r="P54" s="122">
        <v>8.0120577233064001</v>
      </c>
      <c r="Q54" s="122">
        <v>463.85953269979257</v>
      </c>
      <c r="R54" s="122"/>
      <c r="S54" s="124">
        <f t="shared" si="3"/>
        <v>836.49432775842729</v>
      </c>
      <c r="Y54" s="71"/>
      <c r="Z54" s="45"/>
      <c r="AA54" s="86"/>
      <c r="AB54" s="76"/>
      <c r="AC54" s="86"/>
      <c r="AD54" s="76"/>
      <c r="AE54" s="71"/>
      <c r="AF54" s="86"/>
      <c r="AG54" s="76"/>
      <c r="AH54" s="86"/>
      <c r="AI54" s="76"/>
      <c r="AJ54" s="86"/>
      <c r="AK54" s="76"/>
      <c r="AL54" s="86"/>
      <c r="AM54" s="76"/>
      <c r="AN54" s="86"/>
      <c r="AO54" s="47"/>
      <c r="AP54" s="47"/>
      <c r="AQ54" s="47"/>
      <c r="AR54" s="47"/>
    </row>
    <row r="55" spans="1:44" x14ac:dyDescent="0.25">
      <c r="A55" s="107"/>
      <c r="B55" s="88"/>
      <c r="C55" s="20" t="s">
        <v>164</v>
      </c>
      <c r="D55" s="125"/>
      <c r="E55" s="126"/>
      <c r="F55" s="126"/>
      <c r="G55" s="126">
        <v>18.794820136295773</v>
      </c>
      <c r="H55" s="126"/>
      <c r="I55" s="127">
        <v>171.68915106175754</v>
      </c>
      <c r="J55" s="126">
        <v>381.33923607854507</v>
      </c>
      <c r="K55" s="126">
        <v>528.97475106191337</v>
      </c>
      <c r="L55" s="126">
        <v>16.871720367757053</v>
      </c>
      <c r="M55" s="126">
        <v>2.1</v>
      </c>
      <c r="N55" s="128">
        <v>13.956628060585935</v>
      </c>
      <c r="O55" s="127">
        <v>30.556278704464813</v>
      </c>
      <c r="P55" s="126">
        <v>21.608389743455543</v>
      </c>
      <c r="Q55" s="126">
        <v>1792.8293266893311</v>
      </c>
      <c r="R55" s="126"/>
      <c r="S55" s="129">
        <f t="shared" si="3"/>
        <v>2978.7203019041062</v>
      </c>
      <c r="Y55" s="71"/>
      <c r="Z55" s="45"/>
      <c r="AA55" s="86"/>
      <c r="AB55" s="76"/>
      <c r="AC55" s="86"/>
      <c r="AD55" s="76"/>
      <c r="AE55" s="71"/>
      <c r="AF55" s="86"/>
      <c r="AG55" s="76"/>
      <c r="AH55" s="86"/>
      <c r="AI55" s="76"/>
      <c r="AJ55" s="86"/>
      <c r="AK55" s="76"/>
      <c r="AL55" s="86"/>
      <c r="AM55" s="76"/>
      <c r="AN55" s="86"/>
      <c r="AO55" s="47"/>
      <c r="AP55" s="47"/>
      <c r="AQ55" s="47"/>
      <c r="AR55" s="47"/>
    </row>
    <row r="56" spans="1:44" x14ac:dyDescent="0.25">
      <c r="A56" s="107"/>
      <c r="B56" s="88"/>
      <c r="C56" s="19" t="s">
        <v>88</v>
      </c>
      <c r="D56" s="121"/>
      <c r="E56" s="122"/>
      <c r="F56" s="122"/>
      <c r="G56" s="122">
        <v>1266.198293739365</v>
      </c>
      <c r="H56" s="122"/>
      <c r="I56" s="122">
        <v>0.35512336454973004</v>
      </c>
      <c r="J56" s="122">
        <v>1.0236504373962143</v>
      </c>
      <c r="K56" s="122">
        <v>0.16515691377817202</v>
      </c>
      <c r="L56" s="122">
        <v>8.6744406562853524E-2</v>
      </c>
      <c r="M56" s="122">
        <v>2.3688919513559243</v>
      </c>
      <c r="N56" s="123">
        <v>0.38741059366853503</v>
      </c>
      <c r="O56" s="122">
        <v>6.60559359529376E-2</v>
      </c>
      <c r="P56" s="122">
        <v>0.19562033461501144</v>
      </c>
      <c r="Q56" s="122">
        <v>5.6902216353907722</v>
      </c>
      <c r="R56" s="122"/>
      <c r="S56" s="124">
        <f t="shared" si="3"/>
        <v>1276.5371693126356</v>
      </c>
      <c r="Y56" s="71"/>
      <c r="Z56" s="45"/>
      <c r="AA56" s="86"/>
      <c r="AB56" s="76"/>
      <c r="AC56" s="86"/>
      <c r="AD56" s="76"/>
      <c r="AE56" s="71"/>
      <c r="AF56" s="86"/>
      <c r="AG56" s="76"/>
      <c r="AH56" s="86"/>
      <c r="AI56" s="76"/>
      <c r="AJ56" s="86"/>
      <c r="AK56" s="76"/>
      <c r="AL56" s="86"/>
      <c r="AM56" s="76"/>
      <c r="AN56" s="86"/>
      <c r="AO56" s="47"/>
      <c r="AP56" s="47"/>
      <c r="AQ56" s="47"/>
      <c r="AR56" s="47"/>
    </row>
    <row r="57" spans="1:44" x14ac:dyDescent="0.25">
      <c r="A57" s="107"/>
      <c r="B57" s="88"/>
      <c r="C57" s="20" t="s">
        <v>89</v>
      </c>
      <c r="D57" s="125"/>
      <c r="E57" s="126"/>
      <c r="F57" s="126"/>
      <c r="G57" s="126">
        <v>7.765499165294619</v>
      </c>
      <c r="H57" s="126"/>
      <c r="I57" s="127">
        <v>108.14182831028329</v>
      </c>
      <c r="J57" s="126">
        <v>5131.7090592245186</v>
      </c>
      <c r="K57" s="126">
        <v>445.41219717372513</v>
      </c>
      <c r="L57" s="126">
        <v>1346.227185351835</v>
      </c>
      <c r="M57" s="126">
        <v>0</v>
      </c>
      <c r="N57" s="128">
        <v>94.672575454179892</v>
      </c>
      <c r="O57" s="127">
        <v>63.664669763310762</v>
      </c>
      <c r="P57" s="126">
        <v>91.305796213273638</v>
      </c>
      <c r="Q57" s="126">
        <v>2507.6362758088258</v>
      </c>
      <c r="R57" s="126"/>
      <c r="S57" s="129">
        <f t="shared" si="3"/>
        <v>9796.5350864652464</v>
      </c>
      <c r="Y57" s="71"/>
      <c r="Z57" s="45"/>
      <c r="AA57" s="86"/>
      <c r="AB57" s="76"/>
      <c r="AC57" s="86"/>
      <c r="AD57" s="76"/>
      <c r="AE57" s="71"/>
      <c r="AF57" s="86"/>
      <c r="AG57" s="76"/>
      <c r="AH57" s="86"/>
      <c r="AI57" s="76"/>
      <c r="AJ57" s="86"/>
      <c r="AK57" s="76"/>
      <c r="AL57" s="86"/>
      <c r="AM57" s="76"/>
      <c r="AN57" s="86"/>
      <c r="AO57" s="47"/>
      <c r="AP57" s="47"/>
      <c r="AQ57" s="47"/>
      <c r="AR57" s="47"/>
    </row>
    <row r="58" spans="1:44" x14ac:dyDescent="0.25">
      <c r="A58" s="107"/>
      <c r="B58" s="88"/>
      <c r="C58" s="19" t="s">
        <v>90</v>
      </c>
      <c r="D58" s="121"/>
      <c r="E58" s="122"/>
      <c r="F58" s="122"/>
      <c r="G58" s="122">
        <v>41.003794986536697</v>
      </c>
      <c r="H58" s="122"/>
      <c r="I58" s="122">
        <v>85.917117252210232</v>
      </c>
      <c r="J58" s="122">
        <v>106.88313724585176</v>
      </c>
      <c r="K58" s="122">
        <v>80.741248617006804</v>
      </c>
      <c r="L58" s="122">
        <v>63.481109309466547</v>
      </c>
      <c r="M58" s="122">
        <v>0</v>
      </c>
      <c r="N58" s="123">
        <v>1229.9480822158584</v>
      </c>
      <c r="O58" s="122">
        <v>53.99396883084006</v>
      </c>
      <c r="P58" s="122">
        <v>3.2007903551237469</v>
      </c>
      <c r="Q58" s="122">
        <v>4147.8668846983746</v>
      </c>
      <c r="R58" s="122"/>
      <c r="S58" s="124">
        <f t="shared" si="3"/>
        <v>5813.0361335112684</v>
      </c>
      <c r="U58" s="46"/>
      <c r="Y58" s="71"/>
      <c r="Z58" s="45"/>
      <c r="AA58" s="86"/>
      <c r="AB58" s="76"/>
      <c r="AC58" s="86"/>
      <c r="AD58" s="76"/>
      <c r="AE58" s="71"/>
      <c r="AF58" s="86"/>
      <c r="AG58" s="76"/>
      <c r="AH58" s="86"/>
      <c r="AI58" s="76"/>
      <c r="AJ58" s="86"/>
      <c r="AK58" s="76"/>
      <c r="AL58" s="86"/>
      <c r="AM58" s="76"/>
      <c r="AN58" s="86"/>
      <c r="AO58" s="47"/>
      <c r="AP58" s="47"/>
      <c r="AQ58" s="47"/>
      <c r="AR58" s="47"/>
    </row>
    <row r="59" spans="1:44" s="67" customFormat="1" x14ac:dyDescent="0.25">
      <c r="A59" s="107"/>
      <c r="B59" s="88"/>
      <c r="C59" s="66" t="s">
        <v>91</v>
      </c>
      <c r="D59" s="130">
        <f>+D60+D61+D62</f>
        <v>0</v>
      </c>
      <c r="E59" s="131">
        <f t="shared" ref="E59:R59" si="13">+E60+E61+E62</f>
        <v>0</v>
      </c>
      <c r="F59" s="131">
        <f t="shared" si="13"/>
        <v>0</v>
      </c>
      <c r="G59" s="131">
        <f t="shared" si="13"/>
        <v>5235.7681809491369</v>
      </c>
      <c r="H59" s="131">
        <f t="shared" si="13"/>
        <v>0</v>
      </c>
      <c r="I59" s="132">
        <f t="shared" si="13"/>
        <v>60.607802099912817</v>
      </c>
      <c r="J59" s="131">
        <f t="shared" si="13"/>
        <v>172.78632957416173</v>
      </c>
      <c r="K59" s="131">
        <f t="shared" si="13"/>
        <v>31.221651236363265</v>
      </c>
      <c r="L59" s="131">
        <f t="shared" si="13"/>
        <v>40.414773403324673</v>
      </c>
      <c r="M59" s="131">
        <f t="shared" si="13"/>
        <v>203.21612517895682</v>
      </c>
      <c r="N59" s="133">
        <f t="shared" si="13"/>
        <v>134.18044404788452</v>
      </c>
      <c r="O59" s="132">
        <f t="shared" si="13"/>
        <v>28.715314011493099</v>
      </c>
      <c r="P59" s="131">
        <f t="shared" si="13"/>
        <v>21.971048368644773</v>
      </c>
      <c r="Q59" s="131">
        <f t="shared" si="13"/>
        <v>2279.2524281804535</v>
      </c>
      <c r="R59" s="131">
        <f t="shared" si="13"/>
        <v>0</v>
      </c>
      <c r="S59" s="134">
        <f t="shared" si="3"/>
        <v>8208.1340970503334</v>
      </c>
      <c r="Y59" s="85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</row>
    <row r="60" spans="1:44" x14ac:dyDescent="0.25">
      <c r="A60" s="107"/>
      <c r="B60" s="88"/>
      <c r="C60" s="19" t="s">
        <v>92</v>
      </c>
      <c r="D60" s="121"/>
      <c r="E60" s="122"/>
      <c r="F60" s="122"/>
      <c r="G60" s="122">
        <v>7.3092014186919976E-2</v>
      </c>
      <c r="H60" s="122"/>
      <c r="I60" s="122">
        <v>10.017422098883385</v>
      </c>
      <c r="J60" s="122">
        <v>27.449993565609493</v>
      </c>
      <c r="K60" s="122">
        <v>7.3806098733010268</v>
      </c>
      <c r="L60" s="122">
        <v>4.5656635224575925</v>
      </c>
      <c r="M60" s="122">
        <v>6.5651957481079339</v>
      </c>
      <c r="N60" s="123">
        <v>19.065292192425513</v>
      </c>
      <c r="O60" s="122">
        <v>7.8997342508531867</v>
      </c>
      <c r="P60" s="122">
        <v>9.3550619074246573</v>
      </c>
      <c r="Q60" s="122">
        <v>1156.3287404946109</v>
      </c>
      <c r="R60" s="122"/>
      <c r="S60" s="124">
        <f t="shared" si="3"/>
        <v>1248.7008056678605</v>
      </c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</row>
    <row r="61" spans="1:44" x14ac:dyDescent="0.25">
      <c r="A61" s="107"/>
      <c r="B61" s="88"/>
      <c r="C61" s="20" t="s">
        <v>93</v>
      </c>
      <c r="D61" s="125"/>
      <c r="E61" s="126"/>
      <c r="F61" s="126"/>
      <c r="G61" s="126">
        <v>2188.12654694199</v>
      </c>
      <c r="H61" s="126"/>
      <c r="I61" s="127">
        <v>27.486216198813299</v>
      </c>
      <c r="J61" s="126">
        <v>107.22932039557688</v>
      </c>
      <c r="K61" s="126">
        <v>18.483127356303573</v>
      </c>
      <c r="L61" s="126">
        <v>33.822043309727881</v>
      </c>
      <c r="M61" s="126">
        <v>176.55132758871994</v>
      </c>
      <c r="N61" s="128">
        <v>97.24352420170618</v>
      </c>
      <c r="O61" s="127">
        <v>16.752057625615738</v>
      </c>
      <c r="P61" s="126">
        <v>9.5886594037754094</v>
      </c>
      <c r="Q61" s="126">
        <v>533.52834261488715</v>
      </c>
      <c r="R61" s="126"/>
      <c r="S61" s="129">
        <f t="shared" si="3"/>
        <v>3208.8111656371166</v>
      </c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</row>
    <row r="62" spans="1:44" ht="18" x14ac:dyDescent="0.25">
      <c r="A62" s="107"/>
      <c r="B62" s="88"/>
      <c r="C62" s="19" t="s">
        <v>125</v>
      </c>
      <c r="D62" s="121"/>
      <c r="E62" s="122"/>
      <c r="F62" s="122"/>
      <c r="G62" s="122">
        <v>3047.56854199296</v>
      </c>
      <c r="H62" s="122"/>
      <c r="I62" s="122">
        <v>23.104163802216135</v>
      </c>
      <c r="J62" s="122">
        <v>38.107015612975339</v>
      </c>
      <c r="K62" s="122">
        <v>5.3579140067586648</v>
      </c>
      <c r="L62" s="122">
        <v>2.0270665711391995</v>
      </c>
      <c r="M62" s="122">
        <v>20.099601842128944</v>
      </c>
      <c r="N62" s="123">
        <v>17.871627653752828</v>
      </c>
      <c r="O62" s="122">
        <v>4.0635221350241739</v>
      </c>
      <c r="P62" s="122">
        <v>3.0273270574447064</v>
      </c>
      <c r="Q62" s="122">
        <v>589.39534507095527</v>
      </c>
      <c r="R62" s="122"/>
      <c r="S62" s="124">
        <f t="shared" si="3"/>
        <v>3750.6221257453553</v>
      </c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</row>
    <row r="63" spans="1:44" s="67" customFormat="1" x14ac:dyDescent="0.25">
      <c r="A63" s="107"/>
      <c r="B63" s="88"/>
      <c r="C63" s="66" t="s">
        <v>94</v>
      </c>
      <c r="D63" s="130">
        <f>+D64+D65+D66+D67+D68+D69</f>
        <v>0</v>
      </c>
      <c r="E63" s="131">
        <f t="shared" ref="E63:R63" si="14">+E64+E65+E66+E67+E68+E69</f>
        <v>0</v>
      </c>
      <c r="F63" s="131">
        <f t="shared" si="14"/>
        <v>0</v>
      </c>
      <c r="G63" s="131">
        <f t="shared" si="14"/>
        <v>4250.9165762276161</v>
      </c>
      <c r="H63" s="131">
        <f t="shared" si="14"/>
        <v>97344.362780470692</v>
      </c>
      <c r="I63" s="132">
        <f t="shared" si="14"/>
        <v>0</v>
      </c>
      <c r="J63" s="131">
        <f t="shared" si="14"/>
        <v>75.98035069817135</v>
      </c>
      <c r="K63" s="131">
        <f t="shared" si="14"/>
        <v>0</v>
      </c>
      <c r="L63" s="131">
        <f t="shared" si="14"/>
        <v>2.2043664562760544E-3</v>
      </c>
      <c r="M63" s="131">
        <f t="shared" si="14"/>
        <v>1.2511863935999999E-4</v>
      </c>
      <c r="N63" s="133">
        <f t="shared" si="14"/>
        <v>0</v>
      </c>
      <c r="O63" s="132">
        <f t="shared" si="14"/>
        <v>0</v>
      </c>
      <c r="P63" s="131">
        <f t="shared" si="14"/>
        <v>0.4223938357393181</v>
      </c>
      <c r="Q63" s="131">
        <f t="shared" si="14"/>
        <v>0</v>
      </c>
      <c r="R63" s="131">
        <f t="shared" si="14"/>
        <v>0</v>
      </c>
      <c r="S63" s="134">
        <f t="shared" si="3"/>
        <v>101671.6844307173</v>
      </c>
      <c r="U63" s="68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</row>
    <row r="64" spans="1:44" x14ac:dyDescent="0.25">
      <c r="A64" s="107"/>
      <c r="B64" s="88"/>
      <c r="C64" s="19" t="s">
        <v>95</v>
      </c>
      <c r="D64" s="121"/>
      <c r="E64" s="122"/>
      <c r="F64" s="122"/>
      <c r="G64" s="122"/>
      <c r="H64" s="122">
        <v>11300.3133822</v>
      </c>
      <c r="I64" s="122"/>
      <c r="J64" s="122"/>
      <c r="K64" s="122"/>
      <c r="L64" s="122"/>
      <c r="M64" s="122"/>
      <c r="N64" s="123"/>
      <c r="O64" s="122"/>
      <c r="P64" s="122"/>
      <c r="Q64" s="122"/>
      <c r="R64" s="122"/>
      <c r="S64" s="124">
        <f t="shared" si="3"/>
        <v>11300.3133822</v>
      </c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</row>
    <row r="65" spans="1:44" x14ac:dyDescent="0.25">
      <c r="A65" s="107"/>
      <c r="B65" s="88"/>
      <c r="C65" s="20" t="s">
        <v>96</v>
      </c>
      <c r="D65" s="125"/>
      <c r="E65" s="126"/>
      <c r="F65" s="126"/>
      <c r="G65" s="126"/>
      <c r="H65" s="126">
        <v>12013.91729776606</v>
      </c>
      <c r="I65" s="127"/>
      <c r="J65" s="126">
        <v>69.907152084257746</v>
      </c>
      <c r="K65" s="126">
        <v>0</v>
      </c>
      <c r="L65" s="126">
        <v>2.2043664562760544E-3</v>
      </c>
      <c r="M65" s="126">
        <v>0</v>
      </c>
      <c r="N65" s="153">
        <v>0</v>
      </c>
      <c r="O65" s="127"/>
      <c r="P65" s="126">
        <v>0.4072213158749981</v>
      </c>
      <c r="Q65" s="126"/>
      <c r="R65" s="126"/>
      <c r="S65" s="129">
        <f t="shared" si="3"/>
        <v>12084.233875532647</v>
      </c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</row>
    <row r="66" spans="1:44" x14ac:dyDescent="0.25">
      <c r="A66" s="107"/>
      <c r="B66" s="88"/>
      <c r="C66" s="19" t="s">
        <v>97</v>
      </c>
      <c r="D66" s="121"/>
      <c r="E66" s="122"/>
      <c r="F66" s="122"/>
      <c r="G66" s="122"/>
      <c r="H66" s="122">
        <v>785.11072789000002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4">
        <f t="shared" si="3"/>
        <v>785.11072789000002</v>
      </c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</row>
    <row r="67" spans="1:44" x14ac:dyDescent="0.25">
      <c r="A67" s="107"/>
      <c r="B67" s="88"/>
      <c r="C67" s="20" t="s">
        <v>107</v>
      </c>
      <c r="D67" s="125"/>
      <c r="E67" s="126"/>
      <c r="F67" s="126"/>
      <c r="G67" s="126">
        <v>38.388876352016574</v>
      </c>
      <c r="H67" s="126">
        <v>20315.351943800259</v>
      </c>
      <c r="I67" s="127"/>
      <c r="J67" s="126">
        <v>6.0731986139135996</v>
      </c>
      <c r="K67" s="126">
        <v>0</v>
      </c>
      <c r="L67" s="126"/>
      <c r="M67" s="126">
        <v>1.2511863935999999E-4</v>
      </c>
      <c r="N67" s="153"/>
      <c r="O67" s="127"/>
      <c r="P67" s="126">
        <v>1.5172519864320002E-2</v>
      </c>
      <c r="Q67" s="126"/>
      <c r="R67" s="126"/>
      <c r="S67" s="129">
        <f t="shared" si="3"/>
        <v>20359.829316404692</v>
      </c>
    </row>
    <row r="68" spans="1:44" x14ac:dyDescent="0.25">
      <c r="A68" s="107"/>
      <c r="B68" s="88"/>
      <c r="C68" s="19" t="s">
        <v>106</v>
      </c>
      <c r="D68" s="121"/>
      <c r="E68" s="122"/>
      <c r="F68" s="122"/>
      <c r="G68" s="122"/>
      <c r="H68" s="122">
        <v>52929.669428814377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4">
        <f t="shared" si="3"/>
        <v>52929.669428814377</v>
      </c>
    </row>
    <row r="69" spans="1:44" x14ac:dyDescent="0.25">
      <c r="A69" s="107"/>
      <c r="B69" s="88"/>
      <c r="C69" s="20" t="s">
        <v>98</v>
      </c>
      <c r="D69" s="125"/>
      <c r="E69" s="126"/>
      <c r="F69" s="126"/>
      <c r="G69" s="126">
        <v>4212.5276998755999</v>
      </c>
      <c r="H69" s="126"/>
      <c r="I69" s="127"/>
      <c r="J69" s="126"/>
      <c r="K69" s="126"/>
      <c r="L69" s="126"/>
      <c r="M69" s="126"/>
      <c r="N69" s="153"/>
      <c r="O69" s="127"/>
      <c r="P69" s="126"/>
      <c r="Q69" s="126"/>
      <c r="R69" s="126"/>
      <c r="S69" s="129">
        <f t="shared" si="3"/>
        <v>4212.5276998755999</v>
      </c>
    </row>
    <row r="70" spans="1:44" s="67" customFormat="1" x14ac:dyDescent="0.25">
      <c r="A70" s="107"/>
      <c r="B70" s="88"/>
      <c r="C70" s="79" t="s">
        <v>99</v>
      </c>
      <c r="D70" s="135">
        <v>1628.01</v>
      </c>
      <c r="E70" s="136"/>
      <c r="F70" s="136"/>
      <c r="G70" s="137">
        <v>2752.8718026457918</v>
      </c>
      <c r="H70" s="136"/>
      <c r="I70" s="137">
        <v>16.962443764627153</v>
      </c>
      <c r="J70" s="136">
        <v>32.917964447852192</v>
      </c>
      <c r="K70" s="136">
        <v>11.398856282715226</v>
      </c>
      <c r="L70" s="136">
        <v>9.368519583141385</v>
      </c>
      <c r="M70" s="136">
        <v>145.81410441587985</v>
      </c>
      <c r="N70" s="138">
        <v>2.731089542700663</v>
      </c>
      <c r="O70" s="137">
        <v>2.5771210627338732</v>
      </c>
      <c r="P70" s="137">
        <v>44.578490503689032</v>
      </c>
      <c r="Q70" s="136">
        <v>67.096664230705159</v>
      </c>
      <c r="R70" s="136"/>
      <c r="S70" s="139">
        <f t="shared" si="3"/>
        <v>4714.3270564798358</v>
      </c>
    </row>
    <row r="71" spans="1:44" s="67" customFormat="1" x14ac:dyDescent="0.25">
      <c r="A71" s="107"/>
      <c r="B71" s="88"/>
      <c r="C71" s="66" t="s">
        <v>100</v>
      </c>
      <c r="D71" s="130">
        <f>+D72+D73+D74</f>
        <v>0</v>
      </c>
      <c r="E71" s="131">
        <f t="shared" ref="E71:R71" si="15">+E72+E73+E74</f>
        <v>0</v>
      </c>
      <c r="F71" s="131">
        <f t="shared" si="15"/>
        <v>0</v>
      </c>
      <c r="G71" s="131">
        <f t="shared" si="15"/>
        <v>1129.8081971751071</v>
      </c>
      <c r="H71" s="131">
        <f t="shared" si="15"/>
        <v>0</v>
      </c>
      <c r="I71" s="132">
        <f t="shared" si="15"/>
        <v>4.1413634013094183E-2</v>
      </c>
      <c r="J71" s="131">
        <f t="shared" si="15"/>
        <v>17.371820921432004</v>
      </c>
      <c r="K71" s="131">
        <f t="shared" si="15"/>
        <v>0.88560355989366679</v>
      </c>
      <c r="L71" s="131">
        <f t="shared" si="15"/>
        <v>0</v>
      </c>
      <c r="M71" s="131">
        <f t="shared" si="15"/>
        <v>0.37773686861109884</v>
      </c>
      <c r="N71" s="133">
        <f t="shared" si="15"/>
        <v>0.50329576163201462</v>
      </c>
      <c r="O71" s="132">
        <f t="shared" si="15"/>
        <v>8.0199904212991113E-2</v>
      </c>
      <c r="P71" s="131">
        <f t="shared" si="15"/>
        <v>6.1039121273240351</v>
      </c>
      <c r="Q71" s="131">
        <f t="shared" si="15"/>
        <v>3.5244874774292514</v>
      </c>
      <c r="R71" s="131">
        <f t="shared" si="15"/>
        <v>0</v>
      </c>
      <c r="S71" s="134">
        <f t="shared" si="3"/>
        <v>1158.696667429655</v>
      </c>
    </row>
    <row r="72" spans="1:44" x14ac:dyDescent="0.25">
      <c r="A72" s="107"/>
      <c r="B72" s="88"/>
      <c r="C72" s="19" t="s">
        <v>116</v>
      </c>
      <c r="D72" s="121"/>
      <c r="E72" s="122"/>
      <c r="F72" s="122"/>
      <c r="G72" s="122">
        <v>1089.9377185128408</v>
      </c>
      <c r="H72" s="122"/>
      <c r="I72" s="122">
        <v>3.8869027846909106E-2</v>
      </c>
      <c r="J72" s="122">
        <v>7.1379099362656557</v>
      </c>
      <c r="K72" s="122">
        <v>0.53104163905418333</v>
      </c>
      <c r="L72" s="122">
        <v>0</v>
      </c>
      <c r="M72" s="122">
        <v>0.37773686861109884</v>
      </c>
      <c r="N72" s="122">
        <v>1.1804277144096841E-2</v>
      </c>
      <c r="O72" s="122">
        <v>1.7848067041874426E-2</v>
      </c>
      <c r="P72" s="122">
        <v>0.59572846204855834</v>
      </c>
      <c r="Q72" s="122">
        <v>2.0963204046187984</v>
      </c>
      <c r="R72" s="122"/>
      <c r="S72" s="124">
        <f t="shared" ref="S72:S92" si="16">SUM(D72:R72)</f>
        <v>1100.7449771954718</v>
      </c>
    </row>
    <row r="73" spans="1:44" x14ac:dyDescent="0.25">
      <c r="A73" s="107"/>
      <c r="B73" s="88"/>
      <c r="C73" s="20" t="s">
        <v>117</v>
      </c>
      <c r="D73" s="125"/>
      <c r="E73" s="126"/>
      <c r="F73" s="126"/>
      <c r="G73" s="126">
        <v>35.357800565699797</v>
      </c>
      <c r="H73" s="126"/>
      <c r="I73" s="127">
        <v>2.3035080842600045E-3</v>
      </c>
      <c r="J73" s="126">
        <v>8.5668654043005112</v>
      </c>
      <c r="K73" s="126">
        <v>0.33882653598930351</v>
      </c>
      <c r="L73" s="126">
        <v>0</v>
      </c>
      <c r="M73" s="126">
        <v>0</v>
      </c>
      <c r="N73" s="153">
        <v>0.4914914844879178</v>
      </c>
      <c r="O73" s="127">
        <v>4.456327095897801E-2</v>
      </c>
      <c r="P73" s="126">
        <v>5.4963797837314408</v>
      </c>
      <c r="Q73" s="126">
        <v>1.3925734508934178</v>
      </c>
      <c r="R73" s="126"/>
      <c r="S73" s="129">
        <f t="shared" si="16"/>
        <v>51.690804004145626</v>
      </c>
    </row>
    <row r="74" spans="1:44" x14ac:dyDescent="0.25">
      <c r="A74" s="107"/>
      <c r="B74" s="88"/>
      <c r="C74" s="19" t="s">
        <v>118</v>
      </c>
      <c r="D74" s="121"/>
      <c r="E74" s="122"/>
      <c r="F74" s="122"/>
      <c r="G74" s="122">
        <v>4.5126780965666224</v>
      </c>
      <c r="H74" s="122"/>
      <c r="I74" s="122">
        <v>2.4109808192507122E-4</v>
      </c>
      <c r="J74" s="122">
        <v>1.6670455808658353</v>
      </c>
      <c r="K74" s="122">
        <v>1.5735384850179942E-2</v>
      </c>
      <c r="L74" s="122">
        <v>0</v>
      </c>
      <c r="M74" s="122">
        <v>0</v>
      </c>
      <c r="N74" s="122">
        <v>0</v>
      </c>
      <c r="O74" s="122">
        <v>1.7788566212138666E-2</v>
      </c>
      <c r="P74" s="122">
        <v>1.1803881544036851E-2</v>
      </c>
      <c r="Q74" s="122">
        <v>3.5593621917035329E-2</v>
      </c>
      <c r="R74" s="122"/>
      <c r="S74" s="124">
        <f t="shared" si="16"/>
        <v>6.260886230037773</v>
      </c>
    </row>
    <row r="75" spans="1:44" s="67" customFormat="1" x14ac:dyDescent="0.25">
      <c r="A75" s="107"/>
      <c r="B75" s="88"/>
      <c r="C75" s="66" t="s">
        <v>102</v>
      </c>
      <c r="D75" s="130">
        <f>+D76+D77+D78</f>
        <v>7689.3967870061424</v>
      </c>
      <c r="E75" s="131">
        <f t="shared" ref="E75:R75" si="17">+E76+E77+E78</f>
        <v>0</v>
      </c>
      <c r="F75" s="131">
        <f t="shared" si="17"/>
        <v>0</v>
      </c>
      <c r="G75" s="131">
        <f t="shared" si="17"/>
        <v>24961.271136157815</v>
      </c>
      <c r="H75" s="131">
        <f t="shared" si="17"/>
        <v>0</v>
      </c>
      <c r="I75" s="132">
        <f t="shared" si="17"/>
        <v>29.389152972835909</v>
      </c>
      <c r="J75" s="131">
        <f t="shared" si="17"/>
        <v>199.81558384707427</v>
      </c>
      <c r="K75" s="131">
        <f t="shared" si="17"/>
        <v>4.7307665285212748</v>
      </c>
      <c r="L75" s="131">
        <f t="shared" si="17"/>
        <v>48.636052050858659</v>
      </c>
      <c r="M75" s="131">
        <f t="shared" si="17"/>
        <v>1678.0149126937695</v>
      </c>
      <c r="N75" s="133">
        <f t="shared" si="17"/>
        <v>10.411246051665552</v>
      </c>
      <c r="O75" s="132">
        <f t="shared" si="17"/>
        <v>2.7822030726986617</v>
      </c>
      <c r="P75" s="131">
        <f t="shared" si="17"/>
        <v>4237.5960025911618</v>
      </c>
      <c r="Q75" s="131">
        <f t="shared" si="17"/>
        <v>41.617823532470311</v>
      </c>
      <c r="R75" s="131">
        <f t="shared" si="17"/>
        <v>0</v>
      </c>
      <c r="S75" s="134">
        <f t="shared" si="16"/>
        <v>38903.66166650501</v>
      </c>
    </row>
    <row r="76" spans="1:44" x14ac:dyDescent="0.25">
      <c r="A76" s="107"/>
      <c r="B76" s="88"/>
      <c r="C76" s="19" t="s">
        <v>101</v>
      </c>
      <c r="D76" s="121">
        <v>7689.3967870061424</v>
      </c>
      <c r="E76" s="122"/>
      <c r="F76" s="122"/>
      <c r="G76" s="122">
        <v>24010.96403300016</v>
      </c>
      <c r="H76" s="122"/>
      <c r="I76" s="122">
        <v>29.389152972835909</v>
      </c>
      <c r="J76" s="122">
        <v>199.81558384707427</v>
      </c>
      <c r="K76" s="122">
        <v>4.7307665285212748</v>
      </c>
      <c r="L76" s="122">
        <v>48.636052050858659</v>
      </c>
      <c r="M76" s="122">
        <v>1678.0149126937695</v>
      </c>
      <c r="N76" s="122">
        <v>10.411246051665552</v>
      </c>
      <c r="O76" s="122">
        <v>2.7822030726986617</v>
      </c>
      <c r="P76" s="122">
        <v>4237.5960025911618</v>
      </c>
      <c r="Q76" s="122">
        <v>41.617823532470311</v>
      </c>
      <c r="R76" s="122"/>
      <c r="S76" s="124">
        <f t="shared" si="16"/>
        <v>37953.354563347355</v>
      </c>
    </row>
    <row r="77" spans="1:44" ht="18" x14ac:dyDescent="0.25">
      <c r="A77" s="107"/>
      <c r="B77" s="88"/>
      <c r="C77" s="20" t="s">
        <v>103</v>
      </c>
      <c r="D77" s="125"/>
      <c r="E77" s="126"/>
      <c r="F77" s="126"/>
      <c r="G77" s="126">
        <v>292.0119085437031</v>
      </c>
      <c r="H77" s="126"/>
      <c r="I77" s="127"/>
      <c r="J77" s="126"/>
      <c r="K77" s="126"/>
      <c r="L77" s="126"/>
      <c r="M77" s="126"/>
      <c r="N77" s="153"/>
      <c r="O77" s="127"/>
      <c r="P77" s="126"/>
      <c r="Q77" s="126"/>
      <c r="R77" s="126"/>
      <c r="S77" s="129">
        <f t="shared" si="16"/>
        <v>292.0119085437031</v>
      </c>
    </row>
    <row r="78" spans="1:44" x14ac:dyDescent="0.25">
      <c r="A78" s="107"/>
      <c r="B78" s="88"/>
      <c r="C78" s="19" t="s">
        <v>104</v>
      </c>
      <c r="D78" s="121"/>
      <c r="E78" s="122"/>
      <c r="F78" s="122"/>
      <c r="G78" s="122">
        <v>658.29519461395239</v>
      </c>
      <c r="H78" s="122"/>
      <c r="I78" s="122"/>
      <c r="J78" s="122"/>
      <c r="K78" s="122"/>
      <c r="L78" s="122"/>
      <c r="M78" s="122"/>
      <c r="N78" s="122"/>
      <c r="O78" s="137"/>
      <c r="P78" s="122"/>
      <c r="Q78" s="122"/>
      <c r="R78" s="122"/>
      <c r="S78" s="124">
        <f t="shared" si="16"/>
        <v>658.29519461395239</v>
      </c>
    </row>
    <row r="79" spans="1:44" s="67" customFormat="1" x14ac:dyDescent="0.25">
      <c r="A79" s="107"/>
      <c r="B79" s="88"/>
      <c r="C79" s="66" t="s">
        <v>105</v>
      </c>
      <c r="D79" s="130">
        <f>+D80+D81+D82+D83+D84+D85+D86+D87</f>
        <v>60961.259609882429</v>
      </c>
      <c r="E79" s="131">
        <f t="shared" ref="E79:R79" si="18">+E80+E81+E82+E83+E84+E85+E86+E87</f>
        <v>1301.2699508027065</v>
      </c>
      <c r="F79" s="131">
        <f t="shared" si="18"/>
        <v>944.13191593654653</v>
      </c>
      <c r="G79" s="131">
        <f t="shared" si="18"/>
        <v>20878.536107854889</v>
      </c>
      <c r="H79" s="131">
        <f t="shared" si="18"/>
        <v>0</v>
      </c>
      <c r="I79" s="132">
        <f t="shared" si="18"/>
        <v>94.04443751515754</v>
      </c>
      <c r="J79" s="131">
        <f t="shared" si="18"/>
        <v>165.06554345890376</v>
      </c>
      <c r="K79" s="131">
        <f t="shared" si="18"/>
        <v>34.924980561697517</v>
      </c>
      <c r="L79" s="131">
        <f t="shared" si="18"/>
        <v>27.460902477977051</v>
      </c>
      <c r="M79" s="131">
        <f t="shared" si="18"/>
        <v>21.700123345421908</v>
      </c>
      <c r="N79" s="133">
        <f t="shared" si="18"/>
        <v>23.892997360178573</v>
      </c>
      <c r="O79" s="132">
        <f t="shared" si="18"/>
        <v>20.620998479436864</v>
      </c>
      <c r="P79" s="131">
        <f t="shared" si="18"/>
        <v>53.957652028201593</v>
      </c>
      <c r="Q79" s="131">
        <f t="shared" si="18"/>
        <v>225.46016155859641</v>
      </c>
      <c r="R79" s="131">
        <f t="shared" si="18"/>
        <v>0</v>
      </c>
      <c r="S79" s="134">
        <f t="shared" si="16"/>
        <v>84752.325381262141</v>
      </c>
    </row>
    <row r="80" spans="1:44" x14ac:dyDescent="0.25">
      <c r="A80" s="107"/>
      <c r="B80" s="88"/>
      <c r="C80" s="19" t="s">
        <v>108</v>
      </c>
      <c r="D80" s="121">
        <v>17767.627185694684</v>
      </c>
      <c r="E80" s="122"/>
      <c r="F80" s="122"/>
      <c r="G80" s="122">
        <v>2837.7712832707275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4">
        <f t="shared" si="16"/>
        <v>20605.39846896541</v>
      </c>
    </row>
    <row r="81" spans="1:19" x14ac:dyDescent="0.25">
      <c r="A81" s="107"/>
      <c r="B81" s="88"/>
      <c r="C81" s="20" t="s">
        <v>109</v>
      </c>
      <c r="D81" s="125">
        <v>2985.967358985964</v>
      </c>
      <c r="E81" s="126"/>
      <c r="F81" s="126"/>
      <c r="G81" s="126"/>
      <c r="H81" s="126"/>
      <c r="I81" s="127"/>
      <c r="J81" s="126"/>
      <c r="K81" s="126"/>
      <c r="L81" s="126"/>
      <c r="M81" s="126"/>
      <c r="N81" s="153"/>
      <c r="O81" s="127"/>
      <c r="P81" s="126"/>
      <c r="Q81" s="126"/>
      <c r="R81" s="126"/>
      <c r="S81" s="129">
        <f t="shared" si="16"/>
        <v>2985.967358985964</v>
      </c>
    </row>
    <row r="82" spans="1:19" ht="18" x14ac:dyDescent="0.25">
      <c r="A82" s="107"/>
      <c r="B82" s="88"/>
      <c r="C82" s="19" t="s">
        <v>110</v>
      </c>
      <c r="D82" s="121">
        <v>2626.5004273654645</v>
      </c>
      <c r="E82" s="122"/>
      <c r="F82" s="122"/>
      <c r="G82" s="122">
        <v>1408.2984474814609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4">
        <f t="shared" si="16"/>
        <v>4034.7988748469252</v>
      </c>
    </row>
    <row r="83" spans="1:19" x14ac:dyDescent="0.25">
      <c r="A83" s="107"/>
      <c r="B83" s="88"/>
      <c r="C83" s="20" t="s">
        <v>111</v>
      </c>
      <c r="D83" s="125">
        <v>182.10053766708342</v>
      </c>
      <c r="E83" s="126">
        <v>0</v>
      </c>
      <c r="F83" s="126">
        <v>92.270316170370108</v>
      </c>
      <c r="G83" s="126">
        <v>3038.5510931634494</v>
      </c>
      <c r="H83" s="126"/>
      <c r="I83" s="127">
        <v>5.645648933095254</v>
      </c>
      <c r="J83" s="126">
        <v>3.9366409882685915</v>
      </c>
      <c r="K83" s="126">
        <v>0.81258497047417855</v>
      </c>
      <c r="L83" s="126">
        <v>0.16404170770083537</v>
      </c>
      <c r="M83" s="126">
        <v>0</v>
      </c>
      <c r="N83" s="153">
        <v>2.6252076444264381</v>
      </c>
      <c r="O83" s="127">
        <v>0.72714299962374929</v>
      </c>
      <c r="P83" s="126">
        <v>3.1607053657160229</v>
      </c>
      <c r="Q83" s="126">
        <v>23.478197316444099</v>
      </c>
      <c r="R83" s="126"/>
      <c r="S83" s="129">
        <f t="shared" si="16"/>
        <v>3353.4721169266527</v>
      </c>
    </row>
    <row r="84" spans="1:19" x14ac:dyDescent="0.25">
      <c r="A84" s="107"/>
      <c r="B84" s="88"/>
      <c r="C84" s="19" t="s">
        <v>112</v>
      </c>
      <c r="D84" s="121">
        <v>3985.8514786832843</v>
      </c>
      <c r="E84" s="122">
        <v>0.40170325979454541</v>
      </c>
      <c r="F84" s="122">
        <v>17.660097115054775</v>
      </c>
      <c r="G84" s="122">
        <v>969.50039012336958</v>
      </c>
      <c r="H84" s="122"/>
      <c r="I84" s="122">
        <v>2.9816453748634917</v>
      </c>
      <c r="J84" s="122">
        <v>1.1882650089241722</v>
      </c>
      <c r="K84" s="122">
        <v>0.44408433389793711</v>
      </c>
      <c r="L84" s="122">
        <v>9.4568260648909082</v>
      </c>
      <c r="M84" s="122">
        <v>0</v>
      </c>
      <c r="N84" s="122">
        <v>4.7491995926454544</v>
      </c>
      <c r="O84" s="122">
        <v>1.5046015807339164</v>
      </c>
      <c r="P84" s="122">
        <v>1.6214554875272729</v>
      </c>
      <c r="Q84" s="122">
        <v>13.082574681480574</v>
      </c>
      <c r="R84" s="122"/>
      <c r="S84" s="124">
        <f t="shared" si="16"/>
        <v>5008.4423213064665</v>
      </c>
    </row>
    <row r="85" spans="1:19" x14ac:dyDescent="0.25">
      <c r="A85" s="107"/>
      <c r="B85" s="88"/>
      <c r="C85" s="20" t="s">
        <v>135</v>
      </c>
      <c r="D85" s="125">
        <v>4.0542000186856519</v>
      </c>
      <c r="E85" s="126">
        <v>0</v>
      </c>
      <c r="F85" s="126">
        <v>3.6606949342418913</v>
      </c>
      <c r="G85" s="126">
        <v>2479.7762671540772</v>
      </c>
      <c r="H85" s="126"/>
      <c r="I85" s="127">
        <v>12.544946509771407</v>
      </c>
      <c r="J85" s="126">
        <v>31.330035842263179</v>
      </c>
      <c r="K85" s="126">
        <v>2.1452760618397972</v>
      </c>
      <c r="L85" s="126">
        <v>0</v>
      </c>
      <c r="M85" s="126">
        <v>4.8987917318918912</v>
      </c>
      <c r="N85" s="153">
        <v>0.85850976069818175</v>
      </c>
      <c r="O85" s="127">
        <v>0.83101818817484552</v>
      </c>
      <c r="P85" s="126">
        <v>3.4956374736713167</v>
      </c>
      <c r="Q85" s="126">
        <v>35.550506029497768</v>
      </c>
      <c r="R85" s="126"/>
      <c r="S85" s="129">
        <f t="shared" si="16"/>
        <v>2579.1458837048126</v>
      </c>
    </row>
    <row r="86" spans="1:19" x14ac:dyDescent="0.25">
      <c r="A86" s="107"/>
      <c r="B86" s="88"/>
      <c r="C86" s="19" t="s">
        <v>113</v>
      </c>
      <c r="D86" s="121">
        <v>27184.406404820395</v>
      </c>
      <c r="E86" s="122">
        <v>1285.1764901934389</v>
      </c>
      <c r="F86" s="122">
        <v>117.85205211434564</v>
      </c>
      <c r="G86" s="122">
        <v>2884.2208932823282</v>
      </c>
      <c r="H86" s="122"/>
      <c r="I86" s="122">
        <v>30.860700516596271</v>
      </c>
      <c r="J86" s="122">
        <v>82.67762840214013</v>
      </c>
      <c r="K86" s="122">
        <v>27.097077988214327</v>
      </c>
      <c r="L86" s="122">
        <v>16.943168700799852</v>
      </c>
      <c r="M86" s="122">
        <v>16.801331613530017</v>
      </c>
      <c r="N86" s="122">
        <v>12.721289315209866</v>
      </c>
      <c r="O86" s="122">
        <v>3.6274570515481077</v>
      </c>
      <c r="P86" s="122">
        <v>29.834022509548809</v>
      </c>
      <c r="Q86" s="122">
        <v>77.954373700678062</v>
      </c>
      <c r="R86" s="122"/>
      <c r="S86" s="124">
        <f t="shared" si="16"/>
        <v>31770.172890208778</v>
      </c>
    </row>
    <row r="87" spans="1:19" x14ac:dyDescent="0.25">
      <c r="A87" s="107"/>
      <c r="B87" s="88"/>
      <c r="C87" s="20" t="s">
        <v>114</v>
      </c>
      <c r="D87" s="125">
        <v>6224.7520166468703</v>
      </c>
      <c r="E87" s="126">
        <v>15.691757349472987</v>
      </c>
      <c r="F87" s="126">
        <v>712.68875560253412</v>
      </c>
      <c r="G87" s="126">
        <v>7260.417733379476</v>
      </c>
      <c r="H87" s="126"/>
      <c r="I87" s="127">
        <v>42.011496180831116</v>
      </c>
      <c r="J87" s="126">
        <v>45.932973217307698</v>
      </c>
      <c r="K87" s="126">
        <v>4.4259572072712805</v>
      </c>
      <c r="L87" s="126">
        <v>0.89686600458545462</v>
      </c>
      <c r="M87" s="126">
        <v>0</v>
      </c>
      <c r="N87" s="153">
        <v>2.9387910471986309</v>
      </c>
      <c r="O87" s="127">
        <v>13.930778659356246</v>
      </c>
      <c r="P87" s="126">
        <v>15.845831191738167</v>
      </c>
      <c r="Q87" s="126">
        <v>75.394509830495906</v>
      </c>
      <c r="R87" s="126"/>
      <c r="S87" s="129">
        <f t="shared" si="16"/>
        <v>14414.927466317136</v>
      </c>
    </row>
    <row r="88" spans="1:19" s="67" customFormat="1" x14ac:dyDescent="0.25">
      <c r="A88" s="107"/>
      <c r="B88" s="109"/>
      <c r="C88" s="79" t="s">
        <v>115</v>
      </c>
      <c r="D88" s="135"/>
      <c r="E88" s="136"/>
      <c r="F88" s="136"/>
      <c r="G88" s="136"/>
      <c r="H88" s="136"/>
      <c r="I88" s="137"/>
      <c r="J88" s="136"/>
      <c r="K88" s="136"/>
      <c r="L88" s="136"/>
      <c r="M88" s="136"/>
      <c r="N88" s="138"/>
      <c r="O88" s="137"/>
      <c r="P88" s="136"/>
      <c r="Q88" s="136"/>
      <c r="R88" s="136"/>
      <c r="S88" s="139">
        <f t="shared" si="16"/>
        <v>0</v>
      </c>
    </row>
    <row r="89" spans="1:19" ht="27" customHeight="1" x14ac:dyDescent="0.25">
      <c r="A89" s="107"/>
      <c r="B89" s="105" t="s">
        <v>161</v>
      </c>
      <c r="C89" s="23" t="s">
        <v>80</v>
      </c>
      <c r="D89" s="140">
        <f>+D90+D91+D92</f>
        <v>-9909.2475427052395</v>
      </c>
      <c r="E89" s="141">
        <f t="shared" ref="E89:R89" si="19">+E90+E91+E92</f>
        <v>0</v>
      </c>
      <c r="F89" s="141">
        <f t="shared" si="19"/>
        <v>0</v>
      </c>
      <c r="G89" s="141">
        <f t="shared" si="19"/>
        <v>-2358.9243602075212</v>
      </c>
      <c r="H89" s="141">
        <f t="shared" si="19"/>
        <v>0</v>
      </c>
      <c r="I89" s="141">
        <f t="shared" si="19"/>
        <v>-97.412609350095181</v>
      </c>
      <c r="J89" s="141">
        <f t="shared" si="19"/>
        <v>-0.79249201613723885</v>
      </c>
      <c r="K89" s="141">
        <f t="shared" si="19"/>
        <v>-5.0060761981539939</v>
      </c>
      <c r="L89" s="141">
        <f t="shared" si="19"/>
        <v>-0.48345282908774934</v>
      </c>
      <c r="M89" s="141">
        <f t="shared" si="19"/>
        <v>-3.8134460911927075</v>
      </c>
      <c r="N89" s="141">
        <f t="shared" si="19"/>
        <v>-10.799981305108691</v>
      </c>
      <c r="O89" s="141">
        <f t="shared" si="19"/>
        <v>-0.2896162827976983</v>
      </c>
      <c r="P89" s="141">
        <f t="shared" si="19"/>
        <v>-0.1629450183176008</v>
      </c>
      <c r="Q89" s="141">
        <f t="shared" si="19"/>
        <v>-11.32595937212832</v>
      </c>
      <c r="R89" s="141">
        <f t="shared" si="19"/>
        <v>0</v>
      </c>
      <c r="S89" s="142">
        <f t="shared" si="16"/>
        <v>-12398.258481375779</v>
      </c>
    </row>
    <row r="90" spans="1:19" ht="27.75" customHeight="1" x14ac:dyDescent="0.25">
      <c r="A90" s="107"/>
      <c r="B90" s="105"/>
      <c r="C90" s="45" t="s">
        <v>172</v>
      </c>
      <c r="D90" s="143">
        <v>0</v>
      </c>
      <c r="E90" s="144">
        <v>0</v>
      </c>
      <c r="F90" s="144">
        <v>0</v>
      </c>
      <c r="G90" s="144">
        <v>-1889.4747379589394</v>
      </c>
      <c r="H90" s="144">
        <v>0</v>
      </c>
      <c r="I90" s="145">
        <v>-96.156037195215177</v>
      </c>
      <c r="J90" s="144">
        <v>-0.53805014341694368</v>
      </c>
      <c r="K90" s="144">
        <v>-4.9906870669923942</v>
      </c>
      <c r="L90" s="144">
        <v>-0.27350082908774936</v>
      </c>
      <c r="M90" s="144">
        <v>-3.8134460911927075</v>
      </c>
      <c r="N90" s="146">
        <v>-3.2240750789326911</v>
      </c>
      <c r="O90" s="145">
        <v>-0.27322323063769832</v>
      </c>
      <c r="P90" s="144">
        <v>-0.15856753351760081</v>
      </c>
      <c r="Q90" s="144">
        <v>-7.0804808277907867</v>
      </c>
      <c r="R90" s="144"/>
      <c r="S90" s="147">
        <f t="shared" si="16"/>
        <v>-2005.9828059557231</v>
      </c>
    </row>
    <row r="91" spans="1:19" ht="18.75" customHeight="1" x14ac:dyDescent="0.25">
      <c r="A91" s="107"/>
      <c r="B91" s="105"/>
      <c r="C91" s="55" t="s">
        <v>138</v>
      </c>
      <c r="D91" s="148">
        <v>-9909.2475427052395</v>
      </c>
      <c r="E91" s="149">
        <v>0</v>
      </c>
      <c r="F91" s="149">
        <v>0</v>
      </c>
      <c r="G91" s="149">
        <v>-469.44962224858159</v>
      </c>
      <c r="H91" s="149">
        <v>0</v>
      </c>
      <c r="I91" s="150">
        <v>-1.2565721548800002</v>
      </c>
      <c r="J91" s="149">
        <v>-0.25444187272029517</v>
      </c>
      <c r="K91" s="149">
        <v>-1.5389131161599998E-2</v>
      </c>
      <c r="L91" s="149">
        <v>-0.209952</v>
      </c>
      <c r="M91" s="149">
        <v>0</v>
      </c>
      <c r="N91" s="151">
        <v>-7.5759062261760004</v>
      </c>
      <c r="O91" s="150">
        <v>-1.6393052159999998E-2</v>
      </c>
      <c r="P91" s="149">
        <v>-4.3774847999999995E-3</v>
      </c>
      <c r="Q91" s="149">
        <v>-4.2454785443375336</v>
      </c>
      <c r="R91" s="149"/>
      <c r="S91" s="152">
        <f t="shared" si="16"/>
        <v>-10392.275675420056</v>
      </c>
    </row>
    <row r="92" spans="1:19" ht="21.75" customHeight="1" x14ac:dyDescent="0.25">
      <c r="A92" s="107"/>
      <c r="B92" s="106"/>
      <c r="C92" s="54" t="s">
        <v>139</v>
      </c>
      <c r="D92" s="154"/>
      <c r="E92" s="155"/>
      <c r="F92" s="155"/>
      <c r="G92" s="155"/>
      <c r="H92" s="155"/>
      <c r="I92" s="156"/>
      <c r="J92" s="155"/>
      <c r="K92" s="155"/>
      <c r="L92" s="155"/>
      <c r="M92" s="155"/>
      <c r="N92" s="157"/>
      <c r="O92" s="156"/>
      <c r="P92" s="155"/>
      <c r="Q92" s="155"/>
      <c r="R92" s="155"/>
      <c r="S92" s="158">
        <f t="shared" si="16"/>
        <v>0</v>
      </c>
    </row>
    <row r="93" spans="1:19" x14ac:dyDescent="0.25">
      <c r="C93" s="8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1:19" x14ac:dyDescent="0.25">
      <c r="C94" s="8"/>
      <c r="D94" s="8"/>
      <c r="E94" s="8"/>
      <c r="F94" s="8"/>
      <c r="G94" s="60"/>
      <c r="H94" s="47"/>
      <c r="I94" s="47"/>
      <c r="J94" s="47"/>
      <c r="K94" s="47"/>
      <c r="L94" s="47"/>
      <c r="M94" s="47"/>
      <c r="N94" s="61"/>
      <c r="O94" s="61"/>
      <c r="P94" s="61"/>
      <c r="Q94" s="61"/>
      <c r="R94" s="44"/>
      <c r="S94" s="8"/>
    </row>
    <row r="120" spans="4:24" x14ac:dyDescent="0.25">
      <c r="D120" s="73"/>
      <c r="E120" s="19"/>
      <c r="F120" s="20"/>
      <c r="G120" s="19"/>
      <c r="H120" s="20"/>
      <c r="I120" s="19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4:24" x14ac:dyDescent="0.25">
      <c r="D121" s="73"/>
    </row>
    <row r="122" spans="4:24" x14ac:dyDescent="0.25">
      <c r="D122" s="73"/>
    </row>
    <row r="123" spans="4:24" x14ac:dyDescent="0.25">
      <c r="D123" s="73"/>
    </row>
    <row r="124" spans="4:24" x14ac:dyDescent="0.25">
      <c r="D124" s="73"/>
      <c r="E124" s="72"/>
      <c r="F124" s="72"/>
      <c r="G124" s="72"/>
      <c r="H124" s="72"/>
      <c r="I124" s="72"/>
      <c r="J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</row>
    <row r="125" spans="4:24" x14ac:dyDescent="0.25">
      <c r="D125" s="73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</row>
    <row r="126" spans="4:24" x14ac:dyDescent="0.25">
      <c r="D126" s="73"/>
      <c r="E126" s="72"/>
      <c r="F126" s="72"/>
      <c r="G126" s="72"/>
      <c r="H126" s="72"/>
      <c r="I126" s="72"/>
      <c r="J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</row>
    <row r="127" spans="4:24" x14ac:dyDescent="0.25">
      <c r="D127" s="73"/>
      <c r="E127" s="72"/>
      <c r="F127" s="72"/>
      <c r="G127" s="72"/>
      <c r="H127" s="72"/>
      <c r="I127" s="72"/>
      <c r="J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</row>
    <row r="128" spans="4:24" x14ac:dyDescent="0.25">
      <c r="D128" s="73"/>
      <c r="E128" s="72"/>
      <c r="F128" s="72"/>
      <c r="G128" s="72"/>
      <c r="H128" s="72"/>
      <c r="I128" s="72"/>
      <c r="J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</row>
    <row r="129" spans="4:22" x14ac:dyDescent="0.25">
      <c r="D129" s="73"/>
      <c r="E129" s="72"/>
      <c r="F129" s="72"/>
      <c r="G129" s="72"/>
      <c r="H129" s="72"/>
      <c r="I129" s="72"/>
      <c r="J129" s="72"/>
    </row>
    <row r="130" spans="4:22" x14ac:dyDescent="0.25">
      <c r="D130" s="73"/>
      <c r="E130" s="72"/>
      <c r="F130" s="72"/>
      <c r="G130" s="72"/>
      <c r="H130" s="72"/>
      <c r="I130" s="72"/>
      <c r="J130" s="72"/>
    </row>
    <row r="131" spans="4:22" x14ac:dyDescent="0.25">
      <c r="D131" s="73"/>
      <c r="E131" s="72"/>
      <c r="F131" s="72"/>
      <c r="G131" s="72"/>
      <c r="H131" s="72"/>
      <c r="I131" s="72"/>
      <c r="J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</row>
    <row r="132" spans="4:22" x14ac:dyDescent="0.25">
      <c r="D132" s="73"/>
      <c r="E132" s="72"/>
      <c r="F132" s="72"/>
      <c r="G132" s="72"/>
      <c r="H132" s="72"/>
      <c r="I132" s="72"/>
      <c r="J132" s="72"/>
    </row>
    <row r="133" spans="4:22" x14ac:dyDescent="0.25">
      <c r="D133" s="73"/>
      <c r="E133" s="72"/>
      <c r="F133" s="72"/>
      <c r="G133" s="72"/>
      <c r="H133" s="72"/>
      <c r="I133" s="72"/>
      <c r="J133" s="72"/>
    </row>
    <row r="134" spans="4:22" x14ac:dyDescent="0.25">
      <c r="D134" s="73"/>
      <c r="E134" s="72"/>
      <c r="F134" s="72"/>
      <c r="G134" s="72"/>
      <c r="H134" s="72"/>
      <c r="I134" s="72"/>
      <c r="J134" s="72"/>
    </row>
    <row r="135" spans="4:22" x14ac:dyDescent="0.25">
      <c r="D135" s="73"/>
      <c r="F135" s="72"/>
    </row>
  </sheetData>
  <mergeCells count="7">
    <mergeCell ref="B1:S1"/>
    <mergeCell ref="D2:S2"/>
    <mergeCell ref="B45:B48"/>
    <mergeCell ref="A5:A92"/>
    <mergeCell ref="B89:B92"/>
    <mergeCell ref="B5:B44"/>
    <mergeCell ref="B49:B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Energía Neta y Útil Fte</vt:lpstr>
      <vt:lpstr>Balance completo energía neta</vt:lpstr>
      <vt:lpstr>Consumo Neta y Útil, sector-uso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Gomelsky</dc:creator>
  <cp:lastModifiedBy>Roberto</cp:lastModifiedBy>
  <dcterms:created xsi:type="dcterms:W3CDTF">2015-08-03T17:27:44Z</dcterms:created>
  <dcterms:modified xsi:type="dcterms:W3CDTF">2016-07-25T17:36:24Z</dcterms:modified>
</cp:coreProperties>
</file>