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2"/>
  </bookViews>
  <sheets>
    <sheet name="EXPORTACIONES" sheetId="1" r:id="rId1"/>
    <sheet name="IMPORTACIONES" sheetId="2" r:id="rId2"/>
    <sheet name="BACOM" sheetId="3" r:id="rId3"/>
  </sheets>
  <definedNames>
    <definedName name="_xlnm.Print_Area" localSheetId="2">'BACOM'!$A$1:$Q$39</definedName>
    <definedName name="_xlnm.Print_Area" localSheetId="0">'EXPORTACIONES'!$B$1:$L$34</definedName>
    <definedName name="_xlnm.Print_Area" localSheetId="1">'IMPORTACIONES'!$B$1:$L$37</definedName>
  </definedNames>
  <calcPr fullCalcOnLoad="1"/>
</workbook>
</file>

<file path=xl/sharedStrings.xml><?xml version="1.0" encoding="utf-8"?>
<sst xmlns="http://schemas.openxmlformats.org/spreadsheetml/2006/main" count="167" uniqueCount="75">
  <si>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</si>
  <si>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</si>
  <si>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</si>
  <si>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</si>
  <si>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</si>
  <si>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</si>
  <si>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</si>
  <si>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</si>
  <si>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</si>
  <si>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</si>
  <si>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MUS$</t>
  </si>
  <si>
    <t>Exportación</t>
  </si>
  <si>
    <t>Importación</t>
  </si>
  <si>
    <t>Neto</t>
  </si>
  <si>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</si>
  <si>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</si>
  <si>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</si>
  <si>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</si>
  <si>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</si>
  <si>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</si>
  <si>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</si>
  <si>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</si>
  <si>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</si>
  <si>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</si>
  <si>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</si>
  <si>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</si>
  <si>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</si>
  <si>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</si>
  <si>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</si>
  <si>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</si>
  <si>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</si>
  <si>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</si>
  <si>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</si>
  <si>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</si>
  <si>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</si>
  <si>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</si>
  <si>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</si>
  <si>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</si>
  <si>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</si>
  <si>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</si>
  <si>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</si>
  <si>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</si>
  <si>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</si>
  <si>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</si>
  <si>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</si>
  <si>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</si>
  <si>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</si>
  <si>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</si>
  <si>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</si>
  <si>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</si>
  <si>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</si>
  <si>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</si>
  <si>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</si>
  <si>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</si>
  <si>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</si>
  <si>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</si>
  <si>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</si>
  <si>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</si>
  <si>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</si>
  <si>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</si>
  <si>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</si>
  <si>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NOV</t>
  </si>
  <si>
    <t>DIC</t>
  </si>
  <si>
    <t>-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</si>
  <si>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</si>
  <si>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</si>
  <si>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</si>
  <si>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</si>
  <si>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</si>
  <si>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</si>
  <si>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</si>
  <si>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MARZO 2018</t>
  </si>
  <si>
    <t>MARZO 2018</t>
  </si>
  <si>
    <t>BALANZA COMERCIAL 
IMPORTACIONES
MARZO 2018</t>
  </si>
  <si>
    <t>BALANZA COMERCIAL
MARZO 2018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</si>
</sst>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_-* #,##0.0000\ _P_t_s_-;\-* #,##0.0000\ _P_t_s_-;_-* &quot;-&quot;\ _P_t_s_-;_-@_-"/>
    <numFmt numFmtId="168" formatCode="_([$€-2]\ * #,##0.00_);_([$€-2]\ * \(#,##0.00\);_([$€-2]\ * &quot;-&quot;??_)"/>
    <numFmt numFmtId="169" formatCode="_(* #,##0.00_);_(* \(#,##0.00\);_(* &quot;-&quot;??_);_(@_)"/>
    <numFmt numFmtId="170" formatCode="_-* #,##0.00\ _P_t_s_-;\-* #,##0.00\ _P_t_s_-;_-* &quot;-&quot;??\ _P_t_s_-;_-@_-"/>
    <numFmt numFmtId="171" formatCode="_ * #,##0.000_ ;_ * \-#,##0.000_ ;_ * &quot;-&quot;??_ ;_ @_ "/>
    <numFmt numFmtId="172" formatCode="_ * #,##0.0000_ ;_ * \-#,##0.00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0"/>
      <color indexed="55"/>
      <name val="Arial Narrow"/>
      <family val="2"/>
    </font>
    <font>
      <sz val="10"/>
      <color indexed="55"/>
      <name val="Arial Unicode MS"/>
      <family val="2"/>
    </font>
    <font>
      <sz val="10"/>
      <color indexed="55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Unicode MS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Arial Narrow"/>
      <family val="2"/>
    </font>
    <font>
      <b/>
      <sz val="10"/>
      <color theme="0"/>
      <name val="Arial Unicode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5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5" fillId="0" borderId="0" xfId="104" applyFont="1" applyFill="1">
      <alignment/>
      <protection/>
    </xf>
    <xf numFmtId="166" fontId="5" fillId="0" borderId="0" xfId="88" applyNumberFormat="1" applyFont="1" applyBorder="1" applyAlignment="1">
      <alignment/>
    </xf>
    <xf numFmtId="167" fontId="5" fillId="0" borderId="0" xfId="88" applyNumberFormat="1" applyFont="1" applyFill="1" applyBorder="1" applyAlignment="1">
      <alignment/>
    </xf>
    <xf numFmtId="165" fontId="8" fillId="0" borderId="18" xfId="88" applyNumberFormat="1" applyFont="1" applyFill="1" applyBorder="1" applyAlignment="1">
      <alignment horizontal="center"/>
    </xf>
    <xf numFmtId="165" fontId="8" fillId="0" borderId="19" xfId="88" applyNumberFormat="1" applyFont="1" applyFill="1" applyBorder="1" applyAlignment="1">
      <alignment horizontal="center"/>
    </xf>
    <xf numFmtId="165" fontId="8" fillId="0" borderId="20" xfId="88" applyNumberFormat="1" applyFont="1" applyFill="1" applyBorder="1" applyAlignment="1">
      <alignment horizontal="center"/>
    </xf>
    <xf numFmtId="165" fontId="2" fillId="0" borderId="18" xfId="99" applyNumberFormat="1" applyBorder="1" applyAlignment="1">
      <alignment horizontal="center" vertical="center"/>
      <protection/>
    </xf>
    <xf numFmtId="165" fontId="2" fillId="0" borderId="20" xfId="99" applyNumberFormat="1" applyBorder="1" applyAlignment="1">
      <alignment horizontal="center" vertical="center"/>
      <protection/>
    </xf>
    <xf numFmtId="0" fontId="9" fillId="0" borderId="0" xfId="104" applyFont="1">
      <alignment/>
      <protection/>
    </xf>
    <xf numFmtId="0" fontId="10" fillId="0" borderId="0" xfId="104" applyFont="1" applyFill="1">
      <alignment/>
      <protection/>
    </xf>
    <xf numFmtId="167" fontId="10" fillId="0" borderId="0" xfId="88" applyNumberFormat="1" applyFont="1" applyFill="1" applyBorder="1" applyAlignment="1">
      <alignment/>
    </xf>
    <xf numFmtId="0" fontId="9" fillId="0" borderId="0" xfId="104" applyFont="1" applyAlignment="1">
      <alignment horizontal="center" vertical="center"/>
      <protection/>
    </xf>
    <xf numFmtId="0" fontId="10" fillId="0" borderId="0" xfId="104" applyFont="1" applyFill="1" applyAlignment="1">
      <alignment horizontal="center" vertical="center"/>
      <protection/>
    </xf>
    <xf numFmtId="167" fontId="10" fillId="0" borderId="0" xfId="88" applyNumberFormat="1" applyFont="1" applyFill="1" applyBorder="1" applyAlignment="1">
      <alignment horizontal="center" vertical="center"/>
    </xf>
    <xf numFmtId="0" fontId="9" fillId="0" borderId="0" xfId="104" applyFont="1" applyFill="1">
      <alignment/>
      <protection/>
    </xf>
    <xf numFmtId="0" fontId="2" fillId="0" borderId="0" xfId="101" applyFill="1">
      <alignment/>
      <protection/>
    </xf>
    <xf numFmtId="0" fontId="10" fillId="0" borderId="0" xfId="104" applyFont="1" applyFill="1" applyAlignment="1">
      <alignment horizontal="left" vertical="center" wrapText="1"/>
      <protection/>
    </xf>
    <xf numFmtId="167" fontId="10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7" fontId="5" fillId="0" borderId="0" xfId="88" applyNumberFormat="1" applyFont="1" applyFill="1" applyBorder="1" applyAlignment="1">
      <alignment horizontal="left" vertical="center" wrapText="1"/>
    </xf>
    <xf numFmtId="0" fontId="11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43" fontId="27" fillId="54" borderId="0" xfId="103" applyNumberFormat="1" applyFont="1" applyFill="1" applyAlignment="1">
      <alignment horizontal="left" vertical="center" wrapText="1"/>
      <protection/>
    </xf>
    <xf numFmtId="43" fontId="27" fillId="54" borderId="0" xfId="103" applyNumberFormat="1" applyFont="1" applyFill="1" applyAlignment="1">
      <alignment horizontal="center" vertical="center" wrapText="1"/>
      <protection/>
    </xf>
    <xf numFmtId="43" fontId="28" fillId="0" borderId="0" xfId="103" applyNumberFormat="1" applyFont="1" applyAlignment="1">
      <alignment vertical="center"/>
      <protection/>
    </xf>
    <xf numFmtId="43" fontId="27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1" xfId="102" applyNumberFormat="1" applyFont="1" applyFill="1" applyBorder="1" applyAlignment="1">
      <alignment horizontal="center" vertical="center" wrapText="1"/>
      <protection/>
    </xf>
    <xf numFmtId="43" fontId="4" fillId="13" borderId="22" xfId="102" applyNumberFormat="1" applyFont="1" applyFill="1" applyBorder="1" applyAlignment="1">
      <alignment horizontal="center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4" fillId="13" borderId="25" xfId="102" applyNumberFormat="1" applyFont="1" applyFill="1" applyBorder="1" applyAlignment="1">
      <alignment horizontal="center" vertical="center" wrapText="1"/>
      <protection/>
    </xf>
    <xf numFmtId="43" fontId="27" fillId="0" borderId="26" xfId="94" applyNumberFormat="1" applyFont="1" applyFill="1" applyBorder="1" applyAlignment="1">
      <alignment horizontal="center" vertical="center" wrapText="1"/>
    </xf>
    <xf numFmtId="43" fontId="4" fillId="0" borderId="27" xfId="94" applyNumberFormat="1" applyFont="1" applyFill="1" applyBorder="1" applyAlignment="1">
      <alignment horizontal="center" vertical="center" wrapText="1"/>
    </xf>
    <xf numFmtId="43" fontId="27" fillId="0" borderId="28" xfId="89" applyNumberFormat="1" applyFont="1" applyFill="1" applyBorder="1" applyAlignment="1">
      <alignment horizontal="center" vertical="center" wrapText="1"/>
    </xf>
    <xf numFmtId="43" fontId="27" fillId="0" borderId="29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Alignment="1">
      <alignment vertical="center"/>
      <protection/>
    </xf>
    <xf numFmtId="43" fontId="27" fillId="0" borderId="30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Border="1" applyAlignment="1">
      <alignment vertical="center"/>
      <protection/>
    </xf>
    <xf numFmtId="43" fontId="27" fillId="54" borderId="31" xfId="94" applyNumberFormat="1" applyFont="1" applyFill="1" applyBorder="1" applyAlignment="1">
      <alignment horizontal="center" vertical="center" wrapText="1"/>
    </xf>
    <xf numFmtId="43" fontId="27" fillId="54" borderId="32" xfId="89" applyNumberFormat="1" applyFont="1" applyFill="1" applyBorder="1" applyAlignment="1">
      <alignment horizontal="center" vertical="center" wrapText="1"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27" fillId="54" borderId="0" xfId="89" applyNumberFormat="1" applyFont="1" applyFill="1" applyBorder="1" applyAlignment="1">
      <alignment horizontal="center" vertical="center" wrapText="1"/>
    </xf>
    <xf numFmtId="43" fontId="4" fillId="54" borderId="33" xfId="89" applyNumberFormat="1" applyFont="1" applyFill="1" applyBorder="1" applyAlignment="1">
      <alignment horizontal="center" vertical="center" wrapText="1"/>
    </xf>
    <xf numFmtId="43" fontId="4" fillId="13" borderId="21" xfId="102" applyNumberFormat="1" applyFont="1" applyFill="1" applyBorder="1" applyAlignment="1">
      <alignment horizontal="center" wrapText="1"/>
      <protection/>
    </xf>
    <xf numFmtId="43" fontId="4" fillId="13" borderId="22" xfId="102" applyNumberFormat="1" applyFont="1" applyFill="1" applyBorder="1" applyAlignment="1">
      <alignment horizontal="center" wrapText="1"/>
      <protection/>
    </xf>
    <xf numFmtId="43" fontId="4" fillId="13" borderId="23" xfId="102" applyNumberFormat="1" applyFont="1" applyFill="1" applyBorder="1" applyAlignment="1">
      <alignment horizontal="center" wrapText="1"/>
      <protection/>
    </xf>
    <xf numFmtId="43" fontId="4" fillId="13" borderId="24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Alignment="1">
      <alignment/>
      <protection/>
    </xf>
    <xf numFmtId="43" fontId="27" fillId="0" borderId="34" xfId="94" applyNumberFormat="1" applyFont="1" applyFill="1" applyBorder="1" applyAlignment="1">
      <alignment horizontal="center" vertical="center" wrapText="1"/>
    </xf>
    <xf numFmtId="43" fontId="27" fillId="0" borderId="35" xfId="94" applyNumberFormat="1" applyFont="1" applyFill="1" applyBorder="1" applyAlignment="1">
      <alignment horizontal="center" vertical="center" wrapText="1"/>
    </xf>
    <xf numFmtId="43" fontId="27" fillId="0" borderId="36" xfId="94" applyNumberFormat="1" applyFont="1" applyFill="1" applyBorder="1" applyAlignment="1">
      <alignment horizontal="center" vertical="center" wrapText="1"/>
    </xf>
    <xf numFmtId="43" fontId="27" fillId="0" borderId="37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Border="1" applyAlignment="1">
      <alignment vertical="center"/>
      <protection/>
    </xf>
    <xf numFmtId="43" fontId="27" fillId="0" borderId="18" xfId="94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Border="1" applyAlignment="1">
      <alignment horizontal="center" vertical="center" wrapText="1"/>
      <protection/>
    </xf>
    <xf numFmtId="43" fontId="27" fillId="0" borderId="38" xfId="103" applyNumberFormat="1" applyFont="1" applyFill="1" applyBorder="1" applyAlignment="1">
      <alignment horizontal="center" vertical="center" wrapText="1"/>
      <protection/>
    </xf>
    <xf numFmtId="43" fontId="27" fillId="0" borderId="28" xfId="94" applyNumberFormat="1" applyFont="1" applyFill="1" applyBorder="1" applyAlignment="1">
      <alignment horizontal="center" vertical="center" wrapText="1"/>
    </xf>
    <xf numFmtId="43" fontId="4" fillId="54" borderId="38" xfId="103" applyNumberFormat="1" applyFont="1" applyFill="1" applyBorder="1" applyAlignment="1">
      <alignment horizontal="center" vertical="center" wrapText="1"/>
      <protection/>
    </xf>
    <xf numFmtId="43" fontId="27" fillId="54" borderId="28" xfId="94" applyNumberFormat="1" applyFont="1" applyFill="1" applyBorder="1" applyAlignment="1">
      <alignment horizontal="center" vertical="center" wrapText="1"/>
    </xf>
    <xf numFmtId="43" fontId="4" fillId="54" borderId="38" xfId="89" applyNumberFormat="1" applyFont="1" applyFill="1" applyBorder="1" applyAlignment="1">
      <alignment horizontal="center" vertical="center" wrapText="1"/>
    </xf>
    <xf numFmtId="43" fontId="27" fillId="54" borderId="38" xfId="89" applyNumberFormat="1" applyFont="1" applyFill="1" applyBorder="1" applyAlignment="1">
      <alignment horizontal="center" vertical="center" wrapText="1"/>
    </xf>
    <xf numFmtId="43" fontId="4" fillId="13" borderId="28" xfId="103" applyNumberFormat="1" applyFont="1" applyFill="1" applyBorder="1" applyAlignment="1">
      <alignment horizontal="center" vertical="center" wrapText="1"/>
      <protection/>
    </xf>
    <xf numFmtId="43" fontId="4" fillId="13" borderId="39" xfId="103" applyNumberFormat="1" applyFont="1" applyFill="1" applyBorder="1" applyAlignment="1">
      <alignment horizontal="center" vertical="center" wrapText="1"/>
      <protection/>
    </xf>
    <xf numFmtId="43" fontId="4" fillId="13" borderId="32" xfId="103" applyNumberFormat="1" applyFont="1" applyFill="1" applyBorder="1" applyAlignment="1">
      <alignment horizontal="center" vertical="center" wrapText="1"/>
      <protection/>
    </xf>
    <xf numFmtId="43" fontId="4" fillId="13" borderId="21" xfId="103" applyNumberFormat="1" applyFont="1" applyFill="1" applyBorder="1" applyAlignment="1">
      <alignment horizontal="center" vertical="center" wrapText="1"/>
      <protection/>
    </xf>
    <xf numFmtId="43" fontId="4" fillId="13" borderId="25" xfId="103" applyNumberFormat="1" applyFont="1" applyFill="1" applyBorder="1" applyAlignment="1">
      <alignment horizontal="center" vertical="center" wrapText="1"/>
      <protection/>
    </xf>
    <xf numFmtId="43" fontId="8" fillId="54" borderId="0" xfId="103" applyNumberFormat="1" applyFont="1" applyFill="1" applyAlignment="1">
      <alignment vertical="center"/>
      <protection/>
    </xf>
    <xf numFmtId="43" fontId="8" fillId="54" borderId="0" xfId="103" applyNumberFormat="1" applyFont="1" applyFill="1" applyAlignment="1">
      <alignment horizontal="left" vertical="center"/>
      <protection/>
    </xf>
    <xf numFmtId="43" fontId="8" fillId="54" borderId="0" xfId="103" applyNumberFormat="1" applyFont="1" applyFill="1" applyAlignment="1">
      <alignment horizontal="center" vertical="center"/>
      <protection/>
    </xf>
    <xf numFmtId="165" fontId="7" fillId="55" borderId="18" xfId="88" applyNumberFormat="1" applyFont="1" applyFill="1" applyBorder="1" applyAlignment="1">
      <alignment horizontal="center"/>
    </xf>
    <xf numFmtId="43" fontId="27" fillId="0" borderId="0" xfId="89" applyNumberFormat="1" applyFont="1" applyFill="1" applyBorder="1" applyAlignment="1">
      <alignment horizontal="center" vertical="center" wrapText="1"/>
    </xf>
    <xf numFmtId="43" fontId="4" fillId="0" borderId="0" xfId="89" applyNumberFormat="1" applyFont="1" applyFill="1" applyBorder="1" applyAlignment="1">
      <alignment horizontal="center" vertical="center" wrapText="1"/>
    </xf>
    <xf numFmtId="43" fontId="4" fillId="0" borderId="0" xfId="102" applyNumberFormat="1" applyFont="1" applyFill="1" applyBorder="1" applyAlignment="1">
      <alignment horizontal="center" vertical="center" wrapText="1"/>
      <protection/>
    </xf>
    <xf numFmtId="43" fontId="27" fillId="0" borderId="0" xfId="94" applyNumberFormat="1" applyFont="1" applyFill="1" applyBorder="1" applyAlignment="1">
      <alignment horizontal="center" vertical="center" wrapText="1"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43" fontId="4" fillId="0" borderId="0" xfId="103" applyNumberFormat="1" applyFont="1" applyFill="1" applyBorder="1" applyAlignment="1">
      <alignment horizontal="center" vertical="center" wrapText="1"/>
      <protection/>
    </xf>
    <xf numFmtId="43" fontId="4" fillId="0" borderId="0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Fill="1" applyAlignment="1">
      <alignment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171" fontId="27" fillId="0" borderId="18" xfId="94" applyNumberFormat="1" applyFont="1" applyFill="1" applyBorder="1" applyAlignment="1">
      <alignment horizontal="center" vertical="center" wrapText="1"/>
    </xf>
    <xf numFmtId="43" fontId="4" fillId="0" borderId="0" xfId="93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Alignment="1">
      <alignment horizontal="center" vertical="center" wrapText="1"/>
      <protection/>
    </xf>
    <xf numFmtId="43" fontId="29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3" fontId="8" fillId="0" borderId="0" xfId="103" applyNumberFormat="1" applyFont="1" applyFill="1" applyAlignment="1">
      <alignment vertical="center"/>
      <protection/>
    </xf>
    <xf numFmtId="165" fontId="2" fillId="0" borderId="20" xfId="99" applyNumberFormat="1" applyFill="1" applyBorder="1" applyAlignment="1">
      <alignment horizontal="center" vertical="center"/>
      <protection/>
    </xf>
    <xf numFmtId="165" fontId="2" fillId="0" borderId="18" xfId="99" applyNumberFormat="1" applyFill="1" applyBorder="1" applyAlignment="1">
      <alignment horizontal="center" vertical="center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36" xfId="102" applyNumberFormat="1" applyFont="1" applyFill="1" applyBorder="1" applyAlignment="1">
      <alignment horizontal="center" vertical="center" wrapText="1"/>
      <protection/>
    </xf>
    <xf numFmtId="43" fontId="4" fillId="54" borderId="40" xfId="102" applyNumberFormat="1" applyFont="1" applyFill="1" applyBorder="1" applyAlignment="1">
      <alignment horizontal="center" vertical="center" wrapText="1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4" fillId="54" borderId="34" xfId="102" applyNumberFormat="1" applyFont="1" applyFill="1" applyBorder="1" applyAlignment="1">
      <alignment horizontal="center" vertical="center" wrapText="1"/>
      <protection/>
    </xf>
    <xf numFmtId="43" fontId="4" fillId="54" borderId="36" xfId="102" applyNumberFormat="1" applyFont="1" applyFill="1" applyBorder="1" applyAlignment="1">
      <alignment horizontal="center" vertical="center" wrapText="1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4" fillId="13" borderId="43" xfId="102" applyNumberFormat="1" applyFont="1" applyFill="1" applyBorder="1" applyAlignment="1">
      <alignment horizontal="center" vertical="center" wrapText="1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45" xfId="102" applyNumberFormat="1" applyFont="1" applyFill="1" applyBorder="1" applyAlignment="1">
      <alignment horizontal="center" vertical="center" wrapText="1"/>
      <protection/>
    </xf>
    <xf numFmtId="43" fontId="4" fillId="13" borderId="46" xfId="102" applyNumberFormat="1" applyFont="1" applyFill="1" applyBorder="1" applyAlignment="1">
      <alignment horizontal="center" wrapText="1"/>
      <protection/>
    </xf>
    <xf numFmtId="43" fontId="4" fillId="13" borderId="47" xfId="102" applyNumberFormat="1" applyFont="1" applyFill="1" applyBorder="1" applyAlignment="1">
      <alignment horizontal="center" wrapText="1"/>
      <protection/>
    </xf>
    <xf numFmtId="43" fontId="4" fillId="13" borderId="48" xfId="102" applyNumberFormat="1" applyFont="1" applyFill="1" applyBorder="1" applyAlignment="1">
      <alignment horizontal="center" wrapText="1"/>
      <protection/>
    </xf>
    <xf numFmtId="43" fontId="27" fillId="0" borderId="49" xfId="89" applyNumberFormat="1" applyFont="1" applyFill="1" applyBorder="1" applyAlignment="1">
      <alignment horizontal="center" vertical="center" wrapText="1"/>
    </xf>
    <xf numFmtId="43" fontId="4" fillId="0" borderId="40" xfId="102" applyNumberFormat="1" applyFont="1" applyFill="1" applyBorder="1" applyAlignment="1">
      <alignment horizontal="center" vertical="center" wrapText="1"/>
      <protection/>
    </xf>
    <xf numFmtId="43" fontId="4" fillId="0" borderId="41" xfId="102" applyNumberFormat="1" applyFont="1" applyFill="1" applyBorder="1" applyAlignment="1">
      <alignment horizontal="center" vertical="center" wrapText="1"/>
      <protection/>
    </xf>
    <xf numFmtId="43" fontId="4" fillId="54" borderId="50" xfId="102" applyNumberFormat="1" applyFont="1" applyFill="1" applyBorder="1" applyAlignment="1">
      <alignment horizontal="center" vertical="center" wrapText="1"/>
      <protection/>
    </xf>
    <xf numFmtId="43" fontId="27" fillId="0" borderId="51" xfId="94" applyNumberFormat="1" applyFont="1" applyFill="1" applyBorder="1" applyAlignment="1">
      <alignment horizontal="center" vertical="center" wrapText="1"/>
    </xf>
    <xf numFmtId="43" fontId="27" fillId="0" borderId="20" xfId="94" applyNumberFormat="1" applyFont="1" applyFill="1" applyBorder="1" applyAlignment="1">
      <alignment horizontal="center" vertical="center" wrapText="1"/>
    </xf>
    <xf numFmtId="43" fontId="4" fillId="0" borderId="52" xfId="94" applyNumberFormat="1" applyFont="1" applyFill="1" applyBorder="1" applyAlignment="1">
      <alignment horizontal="center" vertical="center" wrapText="1"/>
    </xf>
    <xf numFmtId="43" fontId="27" fillId="0" borderId="53" xfId="89" applyNumberFormat="1" applyFont="1" applyFill="1" applyBorder="1" applyAlignment="1">
      <alignment horizontal="center" vertical="center" wrapText="1"/>
    </xf>
    <xf numFmtId="43" fontId="27" fillId="0" borderId="54" xfId="89" applyNumberFormat="1" applyFont="1" applyFill="1" applyBorder="1" applyAlignment="1">
      <alignment horizontal="center" vertical="center" wrapText="1"/>
    </xf>
    <xf numFmtId="43" fontId="27" fillId="0" borderId="55" xfId="89" applyNumberFormat="1" applyFont="1" applyFill="1" applyBorder="1" applyAlignment="1">
      <alignment horizontal="center" vertical="center" wrapText="1"/>
    </xf>
    <xf numFmtId="43" fontId="4" fillId="0" borderId="56" xfId="93" applyNumberFormat="1" applyFont="1" applyFill="1" applyBorder="1" applyAlignment="1">
      <alignment horizontal="center" vertical="center" wrapText="1"/>
    </xf>
    <xf numFmtId="43" fontId="4" fillId="0" borderId="57" xfId="93" applyNumberFormat="1" applyFont="1" applyFill="1" applyBorder="1" applyAlignment="1">
      <alignment horizontal="center" vertical="center" wrapText="1"/>
    </xf>
    <xf numFmtId="43" fontId="27" fillId="0" borderId="51" xfId="89" applyNumberFormat="1" applyFont="1" applyFill="1" applyBorder="1" applyAlignment="1">
      <alignment horizontal="center" vertical="center" wrapText="1"/>
    </xf>
    <xf numFmtId="43" fontId="27" fillId="0" borderId="58" xfId="89" applyNumberFormat="1" applyFont="1" applyFill="1" applyBorder="1" applyAlignment="1">
      <alignment horizontal="center" vertical="center" wrapText="1"/>
    </xf>
    <xf numFmtId="43" fontId="4" fillId="54" borderId="46" xfId="93" applyNumberFormat="1" applyFont="1" applyFill="1" applyBorder="1" applyAlignment="1">
      <alignment horizontal="center" vertical="center" wrapText="1"/>
    </xf>
    <xf numFmtId="43" fontId="4" fillId="54" borderId="59" xfId="93" applyNumberFormat="1" applyFont="1" applyFill="1" applyBorder="1" applyAlignment="1">
      <alignment horizontal="center" vertical="center" wrapText="1"/>
    </xf>
    <xf numFmtId="43" fontId="4" fillId="54" borderId="60" xfId="93" applyNumberFormat="1" applyFont="1" applyFill="1" applyBorder="1" applyAlignment="1">
      <alignment horizontal="center" vertical="center" wrapText="1"/>
    </xf>
    <xf numFmtId="43" fontId="4" fillId="0" borderId="46" xfId="93" applyNumberFormat="1" applyFont="1" applyFill="1" applyBorder="1" applyAlignment="1">
      <alignment horizontal="center" vertical="center" wrapText="1"/>
    </xf>
    <xf numFmtId="43" fontId="27" fillId="0" borderId="61" xfId="89" applyNumberFormat="1" applyFont="1" applyFill="1" applyBorder="1" applyAlignment="1">
      <alignment horizontal="center" vertical="center" wrapText="1"/>
    </xf>
    <xf numFmtId="2" fontId="27" fillId="0" borderId="54" xfId="89" applyNumberFormat="1" applyFont="1" applyFill="1" applyBorder="1" applyAlignment="1">
      <alignment horizontal="right" vertical="center" wrapText="1"/>
    </xf>
    <xf numFmtId="0" fontId="27" fillId="0" borderId="37" xfId="89" applyNumberFormat="1" applyFont="1" applyFill="1" applyBorder="1" applyAlignment="1">
      <alignment horizontal="right" vertical="center" wrapText="1"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42" xfId="102" applyNumberFormat="1" applyFont="1" applyFill="1" applyBorder="1" applyAlignment="1">
      <alignment horizontal="center" vertical="center" wrapText="1"/>
      <protection/>
    </xf>
    <xf numFmtId="43" fontId="4" fillId="13" borderId="62" xfId="103" applyNumberFormat="1" applyFont="1" applyFill="1" applyBorder="1" applyAlignment="1">
      <alignment horizontal="center" vertical="center" wrapText="1"/>
      <protection/>
    </xf>
    <xf numFmtId="2" fontId="27" fillId="0" borderId="37" xfId="89" applyNumberFormat="1" applyFont="1" applyFill="1" applyBorder="1" applyAlignment="1">
      <alignment horizontal="right" vertical="center" wrapText="1"/>
    </xf>
    <xf numFmtId="43" fontId="28" fillId="0" borderId="0" xfId="103" applyNumberFormat="1" applyFont="1" applyFill="1" applyAlignment="1">
      <alignment horizontal="right" vertical="center"/>
      <protection/>
    </xf>
    <xf numFmtId="2" fontId="27" fillId="0" borderId="58" xfId="89" applyNumberFormat="1" applyFont="1" applyFill="1" applyBorder="1" applyAlignment="1">
      <alignment horizontal="right" vertical="center" wrapText="1"/>
    </xf>
    <xf numFmtId="43" fontId="27" fillId="54" borderId="26" xfId="94" applyNumberFormat="1" applyFont="1" applyFill="1" applyBorder="1" applyAlignment="1">
      <alignment horizontal="center" vertical="center" wrapText="1"/>
    </xf>
    <xf numFmtId="43" fontId="27" fillId="54" borderId="30" xfId="89" applyNumberFormat="1" applyFont="1" applyFill="1" applyBorder="1" applyAlignment="1">
      <alignment horizontal="center" vertical="center" wrapText="1"/>
    </xf>
    <xf numFmtId="43" fontId="27" fillId="54" borderId="18" xfId="94" applyNumberFormat="1" applyFont="1" applyFill="1" applyBorder="1" applyAlignment="1">
      <alignment horizontal="center" vertical="center" wrapText="1"/>
    </xf>
    <xf numFmtId="43" fontId="27" fillId="0" borderId="40" xfId="89" applyNumberFormat="1" applyFont="1" applyFill="1" applyBorder="1" applyAlignment="1">
      <alignment horizontal="center" vertical="center" wrapText="1"/>
    </xf>
    <xf numFmtId="43" fontId="4" fillId="54" borderId="63" xfId="93" applyNumberFormat="1" applyFont="1" applyFill="1" applyBorder="1" applyAlignment="1">
      <alignment horizontal="center" vertical="center" wrapText="1"/>
    </xf>
    <xf numFmtId="43" fontId="27" fillId="0" borderId="19" xfId="94" applyNumberFormat="1" applyFont="1" applyFill="1" applyBorder="1" applyAlignment="1">
      <alignment horizontal="center" vertical="center" wrapText="1"/>
    </xf>
    <xf numFmtId="43" fontId="27" fillId="0" borderId="31" xfId="94" applyNumberFormat="1" applyFont="1" applyFill="1" applyBorder="1" applyAlignment="1">
      <alignment horizontal="center" vertical="center" wrapText="1"/>
    </xf>
    <xf numFmtId="43" fontId="27" fillId="0" borderId="32" xfId="89" applyNumberFormat="1" applyFont="1" applyFill="1" applyBorder="1" applyAlignment="1">
      <alignment horizontal="center" vertical="center" wrapText="1"/>
    </xf>
    <xf numFmtId="43" fontId="27" fillId="0" borderId="42" xfId="89" applyNumberFormat="1" applyFont="1" applyFill="1" applyBorder="1" applyAlignment="1">
      <alignment horizontal="center" vertical="center" wrapText="1"/>
    </xf>
    <xf numFmtId="172" fontId="27" fillId="0" borderId="31" xfId="94" applyNumberFormat="1" applyFont="1" applyFill="1" applyBorder="1" applyAlignment="1">
      <alignment horizontal="center" vertical="center" wrapText="1"/>
    </xf>
    <xf numFmtId="165" fontId="54" fillId="0" borderId="0" xfId="88" applyNumberFormat="1" applyFont="1" applyFill="1" applyBorder="1" applyAlignment="1">
      <alignment horizontal="center"/>
    </xf>
    <xf numFmtId="165" fontId="55" fillId="0" borderId="0" xfId="99" applyNumberFormat="1" applyFont="1" applyFill="1" applyBorder="1" applyAlignment="1">
      <alignment horizontal="center" vertical="center"/>
      <protection/>
    </xf>
    <xf numFmtId="43" fontId="56" fillId="0" borderId="0" xfId="103" applyNumberFormat="1" applyFont="1" applyBorder="1" applyAlignment="1">
      <alignment vertical="center"/>
      <protection/>
    </xf>
    <xf numFmtId="43" fontId="54" fillId="54" borderId="0" xfId="103" applyNumberFormat="1" applyFont="1" applyFill="1" applyBorder="1" applyAlignment="1">
      <alignment horizontal="left" vertical="center"/>
      <protection/>
    </xf>
    <xf numFmtId="43" fontId="54" fillId="54" borderId="0" xfId="103" applyNumberFormat="1" applyFont="1" applyFill="1" applyBorder="1" applyAlignment="1">
      <alignment horizontal="center" vertical="center"/>
      <protection/>
    </xf>
    <xf numFmtId="43" fontId="54" fillId="54" borderId="0" xfId="103" applyNumberFormat="1" applyFont="1" applyFill="1" applyBorder="1" applyAlignment="1">
      <alignment vertical="center"/>
      <protection/>
    </xf>
    <xf numFmtId="43" fontId="54" fillId="0" borderId="0" xfId="103" applyNumberFormat="1" applyFont="1" applyFill="1" applyBorder="1" applyAlignment="1">
      <alignment vertical="center"/>
      <protection/>
    </xf>
    <xf numFmtId="43" fontId="4" fillId="54" borderId="34" xfId="102" applyNumberFormat="1" applyFont="1" applyFill="1" applyBorder="1" applyAlignment="1">
      <alignment horizontal="center" vertical="center" wrapText="1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4" fillId="54" borderId="51" xfId="103" applyNumberFormat="1" applyFont="1" applyFill="1" applyBorder="1" applyAlignment="1">
      <alignment horizontal="center" vertical="center" wrapText="1"/>
      <protection/>
    </xf>
    <xf numFmtId="43" fontId="4" fillId="54" borderId="64" xfId="103" applyNumberFormat="1" applyFont="1" applyFill="1" applyBorder="1" applyAlignment="1">
      <alignment horizontal="center" vertical="center" wrapText="1"/>
      <protection/>
    </xf>
    <xf numFmtId="43" fontId="30" fillId="54" borderId="46" xfId="102" applyNumberFormat="1" applyFont="1" applyFill="1" applyBorder="1" applyAlignment="1">
      <alignment horizontal="center" vertical="center" wrapText="1"/>
      <protection/>
    </xf>
    <xf numFmtId="43" fontId="30" fillId="54" borderId="48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Fill="1" applyBorder="1" applyAlignment="1">
      <alignment horizontal="center" vertical="center"/>
      <protection/>
    </xf>
    <xf numFmtId="43" fontId="4" fillId="13" borderId="56" xfId="102" applyNumberFormat="1" applyFont="1" applyFill="1" applyBorder="1" applyAlignment="1">
      <alignment horizontal="center" vertical="center" wrapText="1"/>
      <protection/>
    </xf>
    <xf numFmtId="43" fontId="4" fillId="13" borderId="65" xfId="102" applyNumberFormat="1" applyFont="1" applyFill="1" applyBorder="1" applyAlignment="1">
      <alignment horizontal="center" vertical="center" wrapText="1"/>
      <protection/>
    </xf>
    <xf numFmtId="43" fontId="4" fillId="13" borderId="60" xfId="102" applyNumberFormat="1" applyFont="1" applyFill="1" applyBorder="1" applyAlignment="1">
      <alignment horizontal="center" vertical="center" wrapText="1"/>
      <protection/>
    </xf>
    <xf numFmtId="43" fontId="4" fillId="54" borderId="28" xfId="103" applyNumberFormat="1" applyFont="1" applyFill="1" applyBorder="1" applyAlignment="1">
      <alignment horizontal="center" vertical="center" wrapText="1"/>
      <protection/>
    </xf>
    <xf numFmtId="43" fontId="4" fillId="54" borderId="32" xfId="103" applyNumberFormat="1" applyFont="1" applyFill="1" applyBorder="1" applyAlignment="1">
      <alignment horizontal="center" vertical="center" wrapText="1"/>
      <protection/>
    </xf>
    <xf numFmtId="43" fontId="4" fillId="0" borderId="28" xfId="103" applyNumberFormat="1" applyFont="1" applyFill="1" applyBorder="1" applyAlignment="1">
      <alignment horizontal="center" vertical="center" wrapText="1"/>
      <protection/>
    </xf>
    <xf numFmtId="43" fontId="4" fillId="0" borderId="32" xfId="103" applyNumberFormat="1" applyFont="1" applyFill="1" applyBorder="1" applyAlignment="1">
      <alignment horizontal="center" vertical="center" wrapText="1"/>
      <protection/>
    </xf>
    <xf numFmtId="43" fontId="4" fillId="0" borderId="51" xfId="103" applyNumberFormat="1" applyFont="1" applyFill="1" applyBorder="1" applyAlignment="1">
      <alignment horizontal="center" vertical="center" wrapText="1"/>
      <protection/>
    </xf>
    <xf numFmtId="43" fontId="4" fillId="0" borderId="64" xfId="103" applyNumberFormat="1" applyFont="1" applyFill="1" applyBorder="1" applyAlignment="1">
      <alignment horizontal="center" vertical="center" wrapText="1"/>
      <protection/>
    </xf>
    <xf numFmtId="43" fontId="4" fillId="13" borderId="34" xfId="102" applyNumberFormat="1" applyFont="1" applyFill="1" applyBorder="1" applyAlignment="1">
      <alignment horizontal="center" vertical="center" wrapText="1"/>
      <protection/>
    </xf>
    <xf numFmtId="43" fontId="4" fillId="13" borderId="42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vertical="center" wrapText="1"/>
      <protection/>
    </xf>
    <xf numFmtId="43" fontId="4" fillId="13" borderId="32" xfId="102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4" fillId="13" borderId="66" xfId="102" applyNumberFormat="1" applyFont="1" applyFill="1" applyBorder="1" applyAlignment="1">
      <alignment horizontal="center" vertical="center" wrapText="1"/>
      <protection/>
    </xf>
    <xf numFmtId="43" fontId="4" fillId="13" borderId="67" xfId="102" applyNumberFormat="1" applyFont="1" applyFill="1" applyBorder="1" applyAlignment="1">
      <alignment horizontal="center" vertical="center" wrapText="1"/>
      <protection/>
    </xf>
    <xf numFmtId="43" fontId="4" fillId="13" borderId="68" xfId="102" applyNumberFormat="1" applyFont="1" applyFill="1" applyBorder="1" applyAlignment="1">
      <alignment horizontal="center" vertical="center" wrapText="1"/>
      <protection/>
    </xf>
    <xf numFmtId="49" fontId="4" fillId="13" borderId="66" xfId="102" applyNumberFormat="1" applyFont="1" applyFill="1" applyBorder="1" applyAlignment="1">
      <alignment horizontal="center" vertical="center" wrapText="1"/>
      <protection/>
    </xf>
    <xf numFmtId="49" fontId="4" fillId="13" borderId="67" xfId="102" applyNumberFormat="1" applyFont="1" applyFill="1" applyBorder="1" applyAlignment="1">
      <alignment horizontal="center" vertical="center" wrapText="1"/>
      <protection/>
    </xf>
    <xf numFmtId="49" fontId="4" fillId="13" borderId="68" xfId="102" applyNumberFormat="1" applyFont="1" applyFill="1" applyBorder="1" applyAlignment="1">
      <alignment horizontal="center" vertical="center" wrapText="1"/>
      <protection/>
    </xf>
    <xf numFmtId="49" fontId="4" fillId="13" borderId="69" xfId="102" applyNumberFormat="1" applyFont="1" applyFill="1" applyBorder="1" applyAlignment="1">
      <alignment horizontal="center" vertical="center" wrapText="1"/>
      <protection/>
    </xf>
    <xf numFmtId="49" fontId="4" fillId="13" borderId="70" xfId="102" applyNumberFormat="1" applyFont="1" applyFill="1" applyBorder="1" applyAlignment="1">
      <alignment horizontal="center" vertical="center" wrapText="1"/>
      <protection/>
    </xf>
    <xf numFmtId="49" fontId="4" fillId="13" borderId="71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wrapText="1"/>
      <protection/>
    </xf>
    <xf numFmtId="43" fontId="4" fillId="13" borderId="32" xfId="102" applyNumberFormat="1" applyFont="1" applyFill="1" applyBorder="1" applyAlignment="1">
      <alignment horizontal="center" wrapText="1"/>
      <protection/>
    </xf>
    <xf numFmtId="43" fontId="30" fillId="0" borderId="46" xfId="102" applyNumberFormat="1" applyFont="1" applyFill="1" applyBorder="1" applyAlignment="1">
      <alignment horizontal="center" vertical="center" wrapText="1"/>
      <protection/>
    </xf>
    <xf numFmtId="43" fontId="30" fillId="0" borderId="48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Alignment="1">
      <alignment horizontal="center" vertical="center"/>
      <protection/>
    </xf>
    <xf numFmtId="49" fontId="4" fillId="13" borderId="66" xfId="103" applyNumberFormat="1" applyFont="1" applyFill="1" applyBorder="1" applyAlignment="1">
      <alignment horizontal="center" vertical="center" wrapText="1"/>
      <protection/>
    </xf>
    <xf numFmtId="49" fontId="4" fillId="13" borderId="67" xfId="103" applyNumberFormat="1" applyFont="1" applyFill="1" applyBorder="1" applyAlignment="1">
      <alignment horizontal="center" vertical="center" wrapText="1"/>
      <protection/>
    </xf>
    <xf numFmtId="49" fontId="4" fillId="13" borderId="68" xfId="103" applyNumberFormat="1" applyFont="1" applyFill="1" applyBorder="1" applyAlignment="1">
      <alignment horizontal="center" vertical="center" wrapText="1"/>
      <protection/>
    </xf>
    <xf numFmtId="43" fontId="4" fillId="13" borderId="69" xfId="103" applyNumberFormat="1" applyFont="1" applyFill="1" applyBorder="1" applyAlignment="1">
      <alignment horizontal="center" vertical="center" wrapText="1"/>
      <protection/>
    </xf>
    <xf numFmtId="43" fontId="4" fillId="13" borderId="70" xfId="103" applyNumberFormat="1" applyFont="1" applyFill="1" applyBorder="1" applyAlignment="1">
      <alignment horizontal="center" vertical="center" wrapText="1"/>
      <protection/>
    </xf>
    <xf numFmtId="43" fontId="4" fillId="13" borderId="71" xfId="103" applyNumberFormat="1" applyFont="1" applyFill="1" applyBorder="1" applyAlignment="1">
      <alignment horizontal="center" vertical="center" wrapText="1"/>
      <protection/>
    </xf>
    <xf numFmtId="43" fontId="4" fillId="13" borderId="72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38" xfId="103" applyNumberFormat="1" applyFont="1" applyFill="1" applyBorder="1" applyAlignment="1">
      <alignment horizontal="center" vertical="center" wrapText="1"/>
      <protection/>
    </xf>
    <xf numFmtId="43" fontId="4" fillId="13" borderId="73" xfId="103" applyNumberFormat="1" applyFont="1" applyFill="1" applyBorder="1" applyAlignment="1">
      <alignment horizontal="center" vertical="center" wrapText="1"/>
      <protection/>
    </xf>
    <xf numFmtId="43" fontId="4" fillId="13" borderId="62" xfId="103" applyNumberFormat="1" applyFont="1" applyFill="1" applyBorder="1" applyAlignment="1">
      <alignment horizontal="center" vertical="center" wrapText="1"/>
      <protection/>
    </xf>
    <xf numFmtId="43" fontId="4" fillId="13" borderId="63" xfId="103" applyNumberFormat="1" applyFont="1" applyFill="1" applyBorder="1" applyAlignment="1">
      <alignment horizontal="center" vertical="center" wrapText="1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42" xfId="102" applyNumberFormat="1" applyFont="1" applyFill="1" applyBorder="1" applyAlignment="1">
      <alignment horizontal="center" vertical="center" wrapText="1"/>
      <protection/>
    </xf>
    <xf numFmtId="43" fontId="4" fillId="0" borderId="28" xfId="102" applyNumberFormat="1" applyFont="1" applyFill="1" applyBorder="1" applyAlignment="1">
      <alignment horizontal="center" vertical="center" wrapText="1"/>
      <protection/>
    </xf>
    <xf numFmtId="43" fontId="4" fillId="0" borderId="32" xfId="102" applyNumberFormat="1" applyFont="1" applyFill="1" applyBorder="1" applyAlignment="1">
      <alignment horizontal="center" vertical="center" wrapText="1"/>
      <protection/>
    </xf>
    <xf numFmtId="0" fontId="9" fillId="0" borderId="0" xfId="104" applyFont="1" applyAlignment="1">
      <alignment horizontal="left" vertical="justify" wrapText="1"/>
      <protection/>
    </xf>
    <xf numFmtId="0" fontId="11" fillId="0" borderId="0" xfId="104" applyFont="1" applyFill="1" applyAlignment="1">
      <alignment horizontal="left" vertical="justify" wrapText="1"/>
      <protection/>
    </xf>
    <xf numFmtId="1" fontId="57" fillId="56" borderId="18" xfId="88" applyNumberFormat="1" applyFont="1" applyFill="1" applyBorder="1" applyAlignment="1">
      <alignment horizontal="center"/>
    </xf>
    <xf numFmtId="1" fontId="57" fillId="29" borderId="18" xfId="88" applyNumberFormat="1" applyFont="1" applyFill="1" applyBorder="1" applyAlignment="1">
      <alignment horizontal="center"/>
    </xf>
    <xf numFmtId="165" fontId="7" fillId="55" borderId="31" xfId="88" applyNumberFormat="1" applyFont="1" applyFill="1" applyBorder="1" applyAlignment="1">
      <alignment horizontal="center"/>
    </xf>
    <xf numFmtId="165" fontId="7" fillId="55" borderId="74" xfId="88" applyNumberFormat="1" applyFont="1" applyFill="1" applyBorder="1" applyAlignment="1">
      <alignment horizontal="center"/>
    </xf>
    <xf numFmtId="165" fontId="7" fillId="55" borderId="19" xfId="88" applyNumberFormat="1" applyFont="1" applyFill="1" applyBorder="1" applyAlignment="1">
      <alignment horizontal="center"/>
    </xf>
    <xf numFmtId="43" fontId="29" fillId="54" borderId="35" xfId="99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(MUS$)</a:t>
            </a:r>
          </a:p>
        </c:rich>
      </c:tx>
      <c:layout>
        <c:manualLayout>
          <c:xMode val="factor"/>
          <c:yMode val="factor"/>
          <c:x val="-0.02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22425"/>
          <c:w val="0.98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BACOM!$B$44:$P$45</c:f>
            </c:multiLvlStrRef>
          </c:cat>
          <c:val>
            <c:numRef>
              <c:f>BACOM!$B$46:$P$46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BACOM!$B$44:$P$45</c:f>
            </c:multiLvlStrRef>
          </c:cat>
          <c:val>
            <c:numRef>
              <c:f>BACOM!$B$47:$P$47</c:f>
              <c:numCache/>
            </c:numRef>
          </c:val>
        </c:ser>
        <c:overlap val="-25"/>
        <c:gapWidth val="75"/>
        <c:axId val="7271860"/>
        <c:axId val="65446741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BACOM!$B$48:$P$48</c:f>
              <c:numCache/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71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"/>
          <c:y val="0.93375"/>
          <c:w val="0.417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(MBLS)</a:t>
            </a:r>
          </a:p>
        </c:rich>
      </c:tx>
      <c:layout>
        <c:manualLayout>
          <c:xMode val="factor"/>
          <c:yMode val="factor"/>
          <c:x val="0.023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2425"/>
          <c:w val="0.971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BACOM!$B$44:$P$45</c:f>
            </c:multiLvlStrRef>
          </c:cat>
          <c:val>
            <c:numRef>
              <c:f>BACOM!$B$50:$P$50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BACOM!$B$44:$P$45</c:f>
            </c:multiLvlStrRef>
          </c:cat>
          <c:val>
            <c:numRef>
              <c:f>BACOM!$B$51:$P$51</c:f>
              <c:numCache/>
            </c:numRef>
          </c:val>
        </c:ser>
        <c:overlap val="-25"/>
        <c:gapWidth val="75"/>
        <c:axId val="52149758"/>
        <c:axId val="66694639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BACOM!$B$52:$P$52</c:f>
              <c:numCache/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149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3375"/>
          <c:w val="0.417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14</xdr:row>
      <xdr:rowOff>95250</xdr:rowOff>
    </xdr:from>
    <xdr:to>
      <xdr:col>9</xdr:col>
      <xdr:colOff>257175</xdr:colOff>
      <xdr:row>35</xdr:row>
      <xdr:rowOff>85725</xdr:rowOff>
    </xdr:to>
    <xdr:graphicFrame>
      <xdr:nvGraphicFramePr>
        <xdr:cNvPr id="1" name="1 Gráfico"/>
        <xdr:cNvGraphicFramePr/>
      </xdr:nvGraphicFramePr>
      <xdr:xfrm>
        <a:off x="1981200" y="3305175"/>
        <a:ext cx="7019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971550</xdr:colOff>
      <xdr:row>14</xdr:row>
      <xdr:rowOff>114300</xdr:rowOff>
    </xdr:from>
    <xdr:to>
      <xdr:col>14</xdr:col>
      <xdr:colOff>1162050</xdr:colOff>
      <xdr:row>35</xdr:row>
      <xdr:rowOff>104775</xdr:rowOff>
    </xdr:to>
    <xdr:graphicFrame>
      <xdr:nvGraphicFramePr>
        <xdr:cNvPr id="2" name="2 Gráfico"/>
        <xdr:cNvGraphicFramePr/>
      </xdr:nvGraphicFramePr>
      <xdr:xfrm>
        <a:off x="9715500" y="3324225"/>
        <a:ext cx="7029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1266825</xdr:colOff>
      <xdr:row>17</xdr:row>
      <xdr:rowOff>85725</xdr:rowOff>
    </xdr:from>
    <xdr:ext cx="542925" cy="276225"/>
    <xdr:sp>
      <xdr:nvSpPr>
        <xdr:cNvPr id="3" name="3 CuadroTexto"/>
        <xdr:cNvSpPr txBox="1">
          <a:spLocks noChangeArrowheads="1"/>
        </xdr:cNvSpPr>
      </xdr:nvSpPr>
      <xdr:spPr>
        <a:xfrm>
          <a:off x="2105025" y="3781425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MUS$</a:t>
          </a:r>
        </a:p>
      </xdr:txBody>
    </xdr:sp>
    <xdr:clientData/>
  </xdr:oneCellAnchor>
  <xdr:oneCellAnchor>
    <xdr:from>
      <xdr:col>9</xdr:col>
      <xdr:colOff>1181100</xdr:colOff>
      <xdr:row>17</xdr:row>
      <xdr:rowOff>66675</xdr:rowOff>
    </xdr:from>
    <xdr:ext cx="533400" cy="276225"/>
    <xdr:sp>
      <xdr:nvSpPr>
        <xdr:cNvPr id="4" name="4 CuadroTexto"/>
        <xdr:cNvSpPr txBox="1">
          <a:spLocks noChangeArrowheads="1"/>
        </xdr:cNvSpPr>
      </xdr:nvSpPr>
      <xdr:spPr>
        <a:xfrm>
          <a:off x="9925050" y="3762375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MBLS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55" zoomScaleNormal="65" zoomScaleSheetLayoutView="55" zoomScalePageLayoutView="0" workbookViewId="0" topLeftCell="A7">
      <selection activeCell="B34" sqref="B34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70" customWidth="1"/>
    <col min="4" max="4" width="19.8515625" style="71" bestFit="1" customWidth="1"/>
    <col min="5" max="5" width="20.57421875" style="71" customWidth="1"/>
    <col min="6" max="6" width="21.57421875" style="71" bestFit="1" customWidth="1"/>
    <col min="7" max="7" width="19.57421875" style="71" bestFit="1" customWidth="1"/>
    <col min="8" max="8" width="17.140625" style="71" bestFit="1" customWidth="1"/>
    <col min="9" max="9" width="19.8515625" style="71" customWidth="1"/>
    <col min="10" max="10" width="21.57421875" style="69" bestFit="1" customWidth="1"/>
    <col min="11" max="11" width="19.57421875" style="69" bestFit="1" customWidth="1"/>
    <col min="12" max="12" width="21.7109375" style="69" customWidth="1"/>
    <col min="13" max="14" width="19.8515625" style="87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4"/>
      <c r="N1" s="84"/>
    </row>
    <row r="2" spans="2:14" ht="60" customHeight="1">
      <c r="B2" s="170" t="s">
        <v>71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85"/>
      <c r="N2" s="85"/>
    </row>
    <row r="3" spans="3:14" ht="26.25" customHeight="1" thickBot="1">
      <c r="C3" s="23"/>
      <c r="D3" s="26"/>
      <c r="E3" s="26"/>
      <c r="F3" s="26"/>
      <c r="G3" s="26"/>
      <c r="H3" s="26"/>
      <c r="I3" s="26"/>
      <c r="J3" s="26"/>
      <c r="K3" s="26"/>
      <c r="L3" s="26"/>
      <c r="M3" s="57"/>
      <c r="N3" s="57"/>
    </row>
    <row r="4" spans="2:15" ht="21" customHeight="1">
      <c r="B4" s="166" t="s">
        <v>15</v>
      </c>
      <c r="C4" s="167"/>
      <c r="D4" s="171" t="s">
        <v>16</v>
      </c>
      <c r="E4" s="172"/>
      <c r="F4" s="172"/>
      <c r="G4" s="172"/>
      <c r="H4" s="172"/>
      <c r="I4" s="173"/>
      <c r="J4" s="174" t="s">
        <v>72</v>
      </c>
      <c r="K4" s="175"/>
      <c r="L4" s="176"/>
      <c r="M4" s="77"/>
      <c r="N4" s="77"/>
      <c r="O4" s="36"/>
    </row>
    <row r="5" spans="2:15" ht="27" customHeight="1" thickBot="1">
      <c r="B5" s="168" t="s">
        <v>17</v>
      </c>
      <c r="C5" s="169"/>
      <c r="D5" s="27" t="s">
        <v>18</v>
      </c>
      <c r="E5" s="28" t="s">
        <v>19</v>
      </c>
      <c r="F5" s="28" t="s">
        <v>20</v>
      </c>
      <c r="G5" s="28" t="s">
        <v>65</v>
      </c>
      <c r="H5" s="29" t="s">
        <v>22</v>
      </c>
      <c r="I5" s="30" t="s">
        <v>23</v>
      </c>
      <c r="J5" s="27" t="s">
        <v>14</v>
      </c>
      <c r="K5" s="29" t="s">
        <v>24</v>
      </c>
      <c r="L5" s="31" t="s">
        <v>25</v>
      </c>
      <c r="M5" s="75"/>
      <c r="N5" s="75"/>
      <c r="O5" s="36"/>
    </row>
    <row r="6" spans="2:15" ht="21" customHeight="1">
      <c r="B6" s="162" t="s">
        <v>26</v>
      </c>
      <c r="C6" s="163"/>
      <c r="D6" s="133">
        <v>0</v>
      </c>
      <c r="E6" s="133">
        <v>100.5142</v>
      </c>
      <c r="F6" s="133">
        <v>0</v>
      </c>
      <c r="G6" s="133">
        <v>0</v>
      </c>
      <c r="H6" s="133">
        <v>346.77399</v>
      </c>
      <c r="I6" s="33">
        <f>+SUM(D6:H6)</f>
        <v>447.28819000000004</v>
      </c>
      <c r="J6" s="34">
        <f>+I6</f>
        <v>447.28819000000004</v>
      </c>
      <c r="K6" s="136">
        <v>0</v>
      </c>
      <c r="L6" s="141">
        <v>26597.360999999997</v>
      </c>
      <c r="M6" s="76"/>
      <c r="N6" s="76"/>
      <c r="O6" s="36"/>
    </row>
    <row r="7" spans="2:14" s="36" customFormat="1" ht="21" customHeight="1">
      <c r="B7" s="162" t="s">
        <v>66</v>
      </c>
      <c r="C7" s="163"/>
      <c r="D7" s="133">
        <v>0</v>
      </c>
      <c r="E7" s="133">
        <v>0</v>
      </c>
      <c r="F7" s="133">
        <v>0</v>
      </c>
      <c r="G7" s="133">
        <v>4559.70277</v>
      </c>
      <c r="H7" s="133">
        <v>0</v>
      </c>
      <c r="I7" s="33">
        <f aca="true" t="shared" si="0" ref="I7:I21">+SUM(D7:H7)</f>
        <v>4559.70277</v>
      </c>
      <c r="J7" s="34">
        <f>+I7</f>
        <v>4559.70277</v>
      </c>
      <c r="K7" s="35">
        <f>+L7/I7</f>
        <v>19.30507237865419</v>
      </c>
      <c r="L7" s="40">
        <v>88025.392</v>
      </c>
      <c r="M7" s="73"/>
      <c r="N7" s="73"/>
    </row>
    <row r="8" spans="2:14" s="36" customFormat="1" ht="21" customHeight="1">
      <c r="B8" s="162" t="s">
        <v>27</v>
      </c>
      <c r="C8" s="163"/>
      <c r="D8" s="133">
        <v>0</v>
      </c>
      <c r="E8" s="133">
        <v>0</v>
      </c>
      <c r="F8" s="133">
        <v>0</v>
      </c>
      <c r="G8" s="133">
        <v>0</v>
      </c>
      <c r="H8" s="133">
        <v>0.07548000000000002</v>
      </c>
      <c r="I8" s="33">
        <f t="shared" si="0"/>
        <v>0.07548000000000002</v>
      </c>
      <c r="J8" s="34">
        <f aca="true" t="shared" si="1" ref="J8:J21">+I8</f>
        <v>0.07548000000000002</v>
      </c>
      <c r="K8" s="35">
        <f>+L8/I8</f>
        <v>92.95177530471646</v>
      </c>
      <c r="L8" s="40">
        <v>7.016</v>
      </c>
      <c r="M8" s="73"/>
      <c r="N8" s="73"/>
    </row>
    <row r="9" spans="2:14" s="36" customFormat="1" ht="21" customHeight="1">
      <c r="B9" s="162" t="s">
        <v>28</v>
      </c>
      <c r="C9" s="163"/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33">
        <f t="shared" si="0"/>
        <v>0</v>
      </c>
      <c r="J9" s="34">
        <f t="shared" si="1"/>
        <v>0</v>
      </c>
      <c r="K9" s="35">
        <v>0</v>
      </c>
      <c r="L9" s="40">
        <v>0</v>
      </c>
      <c r="M9" s="73"/>
      <c r="N9" s="73"/>
    </row>
    <row r="10" spans="2:14" s="36" customFormat="1" ht="21" customHeight="1">
      <c r="B10" s="162" t="s">
        <v>29</v>
      </c>
      <c r="C10" s="163"/>
      <c r="D10" s="133">
        <v>0</v>
      </c>
      <c r="E10" s="133">
        <v>0</v>
      </c>
      <c r="F10" s="133">
        <v>0</v>
      </c>
      <c r="G10" s="133">
        <v>0</v>
      </c>
      <c r="H10" s="133">
        <v>6.01324</v>
      </c>
      <c r="I10" s="33">
        <f t="shared" si="0"/>
        <v>6.01324</v>
      </c>
      <c r="J10" s="34">
        <f t="shared" si="1"/>
        <v>6.01324</v>
      </c>
      <c r="K10" s="35">
        <f aca="true" t="shared" si="2" ref="K10:K19">+L10/I10</f>
        <v>54.378338466450714</v>
      </c>
      <c r="L10" s="40">
        <v>326.99000000000007</v>
      </c>
      <c r="M10" s="73"/>
      <c r="N10" s="73"/>
    </row>
    <row r="11" spans="2:14" s="36" customFormat="1" ht="21" customHeight="1">
      <c r="B11" s="162" t="s">
        <v>30</v>
      </c>
      <c r="C11" s="163"/>
      <c r="D11" s="133">
        <v>0</v>
      </c>
      <c r="E11" s="133">
        <v>0</v>
      </c>
      <c r="F11" s="133">
        <v>1283.5751399999995</v>
      </c>
      <c r="G11" s="133">
        <v>0</v>
      </c>
      <c r="H11" s="133">
        <v>0</v>
      </c>
      <c r="I11" s="33">
        <f t="shared" si="0"/>
        <v>1283.5751399999995</v>
      </c>
      <c r="J11" s="34">
        <f t="shared" si="1"/>
        <v>1283.5751399999995</v>
      </c>
      <c r="K11" s="35">
        <f t="shared" si="2"/>
        <v>61.82086153522732</v>
      </c>
      <c r="L11" s="40">
        <v>79351.72099999999</v>
      </c>
      <c r="M11" s="73"/>
      <c r="N11" s="73"/>
    </row>
    <row r="12" spans="2:14" s="36" customFormat="1" ht="21" customHeight="1">
      <c r="B12" s="162" t="s">
        <v>31</v>
      </c>
      <c r="C12" s="163"/>
      <c r="D12" s="133">
        <v>422.61881</v>
      </c>
      <c r="E12" s="133">
        <v>204.94707</v>
      </c>
      <c r="F12" s="133">
        <v>0</v>
      </c>
      <c r="G12" s="133">
        <v>0</v>
      </c>
      <c r="H12" s="133">
        <v>0</v>
      </c>
      <c r="I12" s="33">
        <f>+SUM(D12:H12)</f>
        <v>627.56588</v>
      </c>
      <c r="J12" s="34">
        <f t="shared" si="1"/>
        <v>627.56588</v>
      </c>
      <c r="K12" s="35">
        <v>0</v>
      </c>
      <c r="L12" s="40">
        <v>39778.175</v>
      </c>
      <c r="M12" s="73"/>
      <c r="N12" s="73"/>
    </row>
    <row r="13" spans="2:14" s="36" customFormat="1" ht="21" customHeight="1">
      <c r="B13" s="162" t="s">
        <v>32</v>
      </c>
      <c r="C13" s="163"/>
      <c r="D13" s="133">
        <v>0</v>
      </c>
      <c r="E13" s="133">
        <v>33.56343999999988</v>
      </c>
      <c r="F13" s="133">
        <v>0</v>
      </c>
      <c r="G13" s="133">
        <v>0</v>
      </c>
      <c r="H13" s="133">
        <v>397.58461000000284</v>
      </c>
      <c r="I13" s="33">
        <f t="shared" si="0"/>
        <v>431.14805000000274</v>
      </c>
      <c r="J13" s="34">
        <f t="shared" si="1"/>
        <v>431.14805000000274</v>
      </c>
      <c r="K13" s="35">
        <f>+L13/I13</f>
        <v>88.05838968771798</v>
      </c>
      <c r="L13" s="40">
        <v>37966.20299999996</v>
      </c>
      <c r="M13" s="73"/>
      <c r="N13" s="73"/>
    </row>
    <row r="14" spans="2:14" s="36" customFormat="1" ht="21" customHeight="1">
      <c r="B14" s="162" t="s">
        <v>33</v>
      </c>
      <c r="C14" s="163"/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33">
        <f t="shared" si="0"/>
        <v>0</v>
      </c>
      <c r="J14" s="34">
        <f t="shared" si="1"/>
        <v>0</v>
      </c>
      <c r="K14" s="35">
        <v>0</v>
      </c>
      <c r="L14" s="134">
        <v>0</v>
      </c>
      <c r="M14" s="73"/>
      <c r="N14" s="73"/>
    </row>
    <row r="15" spans="2:14" s="36" customFormat="1" ht="21" customHeight="1">
      <c r="B15" s="162" t="s">
        <v>67</v>
      </c>
      <c r="C15" s="163"/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33">
        <f t="shared" si="0"/>
        <v>0</v>
      </c>
      <c r="J15" s="34">
        <f t="shared" si="1"/>
        <v>0</v>
      </c>
      <c r="K15" s="35">
        <v>0</v>
      </c>
      <c r="L15" s="40">
        <v>0</v>
      </c>
      <c r="M15" s="73"/>
      <c r="N15" s="73"/>
    </row>
    <row r="16" spans="2:14" s="36" customFormat="1" ht="21" customHeight="1">
      <c r="B16" s="162" t="s">
        <v>34</v>
      </c>
      <c r="C16" s="163"/>
      <c r="D16" s="133">
        <v>0</v>
      </c>
      <c r="E16" s="133">
        <v>50.74771999999996</v>
      </c>
      <c r="F16" s="133">
        <v>0</v>
      </c>
      <c r="G16" s="133">
        <v>0</v>
      </c>
      <c r="H16" s="133">
        <v>0</v>
      </c>
      <c r="I16" s="33">
        <f t="shared" si="0"/>
        <v>50.74771999999996</v>
      </c>
      <c r="J16" s="34">
        <f t="shared" si="1"/>
        <v>50.74771999999996</v>
      </c>
      <c r="K16" s="35">
        <f t="shared" si="2"/>
        <v>87.01807687123683</v>
      </c>
      <c r="L16" s="134">
        <v>4415.968999999999</v>
      </c>
      <c r="M16" s="73"/>
      <c r="N16" s="73"/>
    </row>
    <row r="17" spans="2:14" s="36" customFormat="1" ht="21" customHeight="1">
      <c r="B17" s="162" t="s">
        <v>35</v>
      </c>
      <c r="C17" s="163"/>
      <c r="D17" s="133">
        <v>0</v>
      </c>
      <c r="E17" s="133">
        <v>0</v>
      </c>
      <c r="F17" s="133">
        <v>0</v>
      </c>
      <c r="G17" s="133">
        <v>0</v>
      </c>
      <c r="H17" s="133">
        <v>0.30821</v>
      </c>
      <c r="I17" s="33">
        <f t="shared" si="0"/>
        <v>0.30821</v>
      </c>
      <c r="J17" s="34">
        <f t="shared" si="1"/>
        <v>0.30821</v>
      </c>
      <c r="K17" s="35">
        <v>0</v>
      </c>
      <c r="L17" s="134">
        <v>43.1</v>
      </c>
      <c r="M17" s="73"/>
      <c r="N17" s="73"/>
    </row>
    <row r="18" spans="2:14" s="36" customFormat="1" ht="21" customHeight="1">
      <c r="B18" s="162" t="s">
        <v>36</v>
      </c>
      <c r="C18" s="163"/>
      <c r="D18" s="133">
        <v>166.76677000000004</v>
      </c>
      <c r="E18" s="133">
        <v>229.00003</v>
      </c>
      <c r="F18" s="133">
        <v>0</v>
      </c>
      <c r="G18" s="133">
        <v>0</v>
      </c>
      <c r="H18" s="133">
        <v>75.02083</v>
      </c>
      <c r="I18" s="33">
        <f t="shared" si="0"/>
        <v>470.78763000000004</v>
      </c>
      <c r="J18" s="34">
        <f t="shared" si="1"/>
        <v>470.78763000000004</v>
      </c>
      <c r="K18" s="35">
        <f t="shared" si="2"/>
        <v>57.41646822793539</v>
      </c>
      <c r="L18" s="134">
        <v>27030.963000000003</v>
      </c>
      <c r="M18" s="73"/>
      <c r="N18" s="73"/>
    </row>
    <row r="19" spans="2:14" s="36" customFormat="1" ht="21" customHeight="1">
      <c r="B19" s="162" t="s">
        <v>68</v>
      </c>
      <c r="C19" s="163"/>
      <c r="D19" s="133">
        <v>1009.41291</v>
      </c>
      <c r="E19" s="133">
        <v>0</v>
      </c>
      <c r="F19" s="133">
        <v>0</v>
      </c>
      <c r="G19" s="133">
        <v>0</v>
      </c>
      <c r="H19" s="133">
        <v>0</v>
      </c>
      <c r="I19" s="33">
        <f t="shared" si="0"/>
        <v>1009.41291</v>
      </c>
      <c r="J19" s="34">
        <f t="shared" si="1"/>
        <v>1009.41291</v>
      </c>
      <c r="K19" s="35">
        <f t="shared" si="2"/>
        <v>50.836473846961205</v>
      </c>
      <c r="L19" s="134">
        <v>51314.993</v>
      </c>
      <c r="M19" s="73"/>
      <c r="N19" s="73"/>
    </row>
    <row r="20" spans="2:14" s="36" customFormat="1" ht="21" customHeight="1">
      <c r="B20" s="162" t="s">
        <v>69</v>
      </c>
      <c r="C20" s="163"/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33">
        <f t="shared" si="0"/>
        <v>0</v>
      </c>
      <c r="J20" s="34">
        <f t="shared" si="1"/>
        <v>0</v>
      </c>
      <c r="K20" s="35">
        <v>0</v>
      </c>
      <c r="L20" s="134">
        <v>0</v>
      </c>
      <c r="M20" s="73"/>
      <c r="N20" s="73"/>
    </row>
    <row r="21" spans="2:14" s="36" customFormat="1" ht="21" customHeight="1" thickBot="1">
      <c r="B21" s="164" t="s">
        <v>37</v>
      </c>
      <c r="C21" s="165"/>
      <c r="D21" s="133">
        <v>0</v>
      </c>
      <c r="E21" s="133">
        <v>0</v>
      </c>
      <c r="F21" s="133">
        <v>0</v>
      </c>
      <c r="G21" s="133">
        <v>0</v>
      </c>
      <c r="H21" s="133">
        <v>0.010126988918837978</v>
      </c>
      <c r="I21" s="109">
        <f t="shared" si="0"/>
        <v>0.010126988918837978</v>
      </c>
      <c r="J21" s="115">
        <f t="shared" si="1"/>
        <v>0.010126988918837978</v>
      </c>
      <c r="K21" s="116">
        <v>0</v>
      </c>
      <c r="L21" s="37">
        <v>1.698</v>
      </c>
      <c r="M21" s="73"/>
      <c r="N21" s="73"/>
    </row>
    <row r="22" spans="2:15" ht="21" customHeight="1" thickBot="1">
      <c r="B22" s="154" t="s">
        <v>38</v>
      </c>
      <c r="C22" s="155"/>
      <c r="D22" s="117">
        <f>+SUM(D6:D21)</f>
        <v>1598.7984900000001</v>
      </c>
      <c r="E22" s="118">
        <f aca="true" t="shared" si="3" ref="E22:K22">+SUM(E6:E21)</f>
        <v>618.7724599999999</v>
      </c>
      <c r="F22" s="118">
        <f t="shared" si="3"/>
        <v>1283.5751399999995</v>
      </c>
      <c r="G22" s="118">
        <f t="shared" si="3"/>
        <v>4559.70277</v>
      </c>
      <c r="H22" s="118">
        <f t="shared" si="3"/>
        <v>825.7864869889219</v>
      </c>
      <c r="I22" s="119">
        <f t="shared" si="3"/>
        <v>8886.63534698892</v>
      </c>
      <c r="J22" s="117">
        <f t="shared" si="3"/>
        <v>8886.63534698892</v>
      </c>
      <c r="K22" s="118">
        <f t="shared" si="3"/>
        <v>511.7854563189001</v>
      </c>
      <c r="L22" s="137">
        <f>+SUM(L6:L21)</f>
        <v>354859.5809999999</v>
      </c>
      <c r="M22" s="83"/>
      <c r="N22" s="83"/>
      <c r="O22" s="36"/>
    </row>
    <row r="23" spans="2:16" s="38" customFormat="1" ht="21" customHeight="1" thickBot="1">
      <c r="B23" s="156"/>
      <c r="C23" s="156"/>
      <c r="D23" s="41"/>
      <c r="E23" s="41"/>
      <c r="F23" s="41"/>
      <c r="G23" s="41"/>
      <c r="H23" s="41"/>
      <c r="I23" s="41"/>
      <c r="J23" s="26"/>
      <c r="K23" s="44"/>
      <c r="L23" s="60"/>
      <c r="M23" s="78"/>
      <c r="N23" s="78"/>
      <c r="P23" s="38" t="s">
        <v>39</v>
      </c>
    </row>
    <row r="24" spans="2:15" ht="39" customHeight="1">
      <c r="B24" s="150" t="s">
        <v>17</v>
      </c>
      <c r="C24" s="151"/>
      <c r="D24" s="90" t="s">
        <v>40</v>
      </c>
      <c r="E24" s="91" t="s">
        <v>41</v>
      </c>
      <c r="F24" s="91" t="s">
        <v>21</v>
      </c>
      <c r="G24" s="91" t="s">
        <v>42</v>
      </c>
      <c r="H24" s="92" t="s">
        <v>22</v>
      </c>
      <c r="I24" s="93" t="s">
        <v>23</v>
      </c>
      <c r="J24" s="94" t="s">
        <v>14</v>
      </c>
      <c r="K24" s="95" t="s">
        <v>24</v>
      </c>
      <c r="L24" s="96" t="s">
        <v>25</v>
      </c>
      <c r="M24" s="75"/>
      <c r="N24" s="75"/>
      <c r="O24" s="36"/>
    </row>
    <row r="25" spans="2:15" ht="21" customHeight="1">
      <c r="B25" s="160" t="s">
        <v>43</v>
      </c>
      <c r="C25" s="161"/>
      <c r="D25" s="138">
        <v>0</v>
      </c>
      <c r="E25" s="138">
        <v>0</v>
      </c>
      <c r="F25" s="138">
        <v>0</v>
      </c>
      <c r="G25" s="138">
        <v>0</v>
      </c>
      <c r="H25" s="139">
        <v>3.5173980852713185</v>
      </c>
      <c r="I25" s="33">
        <f>+SUM(D25:H25)</f>
        <v>3.5173980852713185</v>
      </c>
      <c r="J25" s="34">
        <f>+I25</f>
        <v>3.5173980852713185</v>
      </c>
      <c r="K25" s="35">
        <v>0</v>
      </c>
      <c r="L25" s="140">
        <v>452.88000000000005</v>
      </c>
      <c r="M25" s="73"/>
      <c r="N25" s="73"/>
      <c r="O25" s="36"/>
    </row>
    <row r="26" spans="2:15" ht="21" customHeight="1" thickBot="1">
      <c r="B26" s="152" t="s">
        <v>44</v>
      </c>
      <c r="C26" s="153"/>
      <c r="D26" s="138">
        <v>0.6962670207087489</v>
      </c>
      <c r="E26" s="56">
        <v>0.14467</v>
      </c>
      <c r="F26" s="56">
        <v>4.223061049833886</v>
      </c>
      <c r="G26" s="56">
        <v>0.01887</v>
      </c>
      <c r="H26" s="139">
        <v>0.04092128294573644</v>
      </c>
      <c r="I26" s="109">
        <f>+SUM(D26:H26)</f>
        <v>5.1237893534883705</v>
      </c>
      <c r="J26" s="115">
        <f>+I26</f>
        <v>5.1237893534883705</v>
      </c>
      <c r="K26" s="116">
        <f>+L26/I26</f>
        <v>284.46622205647</v>
      </c>
      <c r="L26" s="140">
        <v>1457.5449999999996</v>
      </c>
      <c r="M26" s="73"/>
      <c r="N26" s="73"/>
      <c r="O26" s="36"/>
    </row>
    <row r="27" spans="2:15" ht="21" customHeight="1" thickBot="1">
      <c r="B27" s="154" t="s">
        <v>38</v>
      </c>
      <c r="C27" s="155"/>
      <c r="D27" s="117">
        <f>+SUM(D25:D26)</f>
        <v>0.6962670207087489</v>
      </c>
      <c r="E27" s="118">
        <f>+SUM(E25:E26)</f>
        <v>0.14467</v>
      </c>
      <c r="F27" s="118">
        <f>+SUM(F25:F26)</f>
        <v>4.223061049833886</v>
      </c>
      <c r="G27" s="118">
        <f>+SUM(G25:G26)</f>
        <v>0.01887</v>
      </c>
      <c r="H27" s="118">
        <f>+SUM(H25:H26)</f>
        <v>3.558319368217055</v>
      </c>
      <c r="I27" s="119">
        <f>+SUM(I25:I26)</f>
        <v>8.641187438759689</v>
      </c>
      <c r="J27" s="117">
        <f>+SUM(J25:J26)</f>
        <v>8.641187438759689</v>
      </c>
      <c r="K27" s="118">
        <f>+SUM(K25:K26)</f>
        <v>284.46622205647</v>
      </c>
      <c r="L27" s="119">
        <f>+SUM(L25:L26)</f>
        <v>1910.4249999999997</v>
      </c>
      <c r="M27" s="83"/>
      <c r="N27" s="83"/>
      <c r="O27" s="36"/>
    </row>
    <row r="28" spans="2:14" s="38" customFormat="1" ht="18" thickBot="1">
      <c r="B28" s="156"/>
      <c r="C28" s="156"/>
      <c r="D28" s="41"/>
      <c r="E28" s="41"/>
      <c r="F28" s="41"/>
      <c r="G28" s="41"/>
      <c r="H28" s="41"/>
      <c r="I28" s="41"/>
      <c r="J28" s="26"/>
      <c r="K28" s="44"/>
      <c r="L28" s="60"/>
      <c r="M28" s="78"/>
      <c r="N28" s="78"/>
    </row>
    <row r="29" spans="2:15" ht="38.25" customHeight="1">
      <c r="B29" s="150" t="s">
        <v>17</v>
      </c>
      <c r="C29" s="151"/>
      <c r="D29" s="90" t="s">
        <v>40</v>
      </c>
      <c r="E29" s="91" t="s">
        <v>41</v>
      </c>
      <c r="F29" s="91" t="s">
        <v>21</v>
      </c>
      <c r="G29" s="91" t="s">
        <v>42</v>
      </c>
      <c r="H29" s="92" t="s">
        <v>22</v>
      </c>
      <c r="I29" s="93" t="s">
        <v>23</v>
      </c>
      <c r="J29" s="94" t="s">
        <v>14</v>
      </c>
      <c r="K29" s="95" t="s">
        <v>24</v>
      </c>
      <c r="L29" s="96" t="s">
        <v>25</v>
      </c>
      <c r="M29" s="75"/>
      <c r="N29" s="75"/>
      <c r="O29" s="36"/>
    </row>
    <row r="30" spans="2:15" ht="21" customHeight="1" thickBot="1">
      <c r="B30" s="152" t="s">
        <v>45</v>
      </c>
      <c r="C30" s="153"/>
      <c r="D30" s="138">
        <v>0.0804600800664452</v>
      </c>
      <c r="E30" s="56">
        <v>0.13838</v>
      </c>
      <c r="F30" s="56">
        <v>0.3447013322259136</v>
      </c>
      <c r="G30" s="56">
        <v>0</v>
      </c>
      <c r="H30" s="142">
        <v>0</v>
      </c>
      <c r="I30" s="109">
        <f>+SUM(D30:H30)</f>
        <v>0.5635414122923588</v>
      </c>
      <c r="J30" s="115">
        <f>+I30</f>
        <v>0.5635414122923588</v>
      </c>
      <c r="K30" s="132">
        <f>+L30/I30</f>
        <v>295.3731462660371</v>
      </c>
      <c r="L30" s="140">
        <v>166.455</v>
      </c>
      <c r="M30" s="73"/>
      <c r="N30" s="73"/>
      <c r="O30" s="36"/>
    </row>
    <row r="31" spans="2:15" ht="21" customHeight="1" thickBot="1">
      <c r="B31" s="154" t="s">
        <v>38</v>
      </c>
      <c r="C31" s="155"/>
      <c r="D31" s="117">
        <f>+D30</f>
        <v>0.0804600800664452</v>
      </c>
      <c r="E31" s="118">
        <f>+E30</f>
        <v>0.13838</v>
      </c>
      <c r="F31" s="118">
        <f>+F30</f>
        <v>0.3447013322259136</v>
      </c>
      <c r="G31" s="118">
        <f>+G30</f>
        <v>0</v>
      </c>
      <c r="H31" s="118">
        <f>+H30</f>
        <v>0</v>
      </c>
      <c r="I31" s="119">
        <f>+I30</f>
        <v>0.5635414122923588</v>
      </c>
      <c r="J31" s="117">
        <f>+J30</f>
        <v>0.5635414122923588</v>
      </c>
      <c r="K31" s="118">
        <f>+K30</f>
        <v>295.3731462660371</v>
      </c>
      <c r="L31" s="119">
        <f>+L30</f>
        <v>166.455</v>
      </c>
      <c r="M31" s="83"/>
      <c r="N31" s="83"/>
      <c r="O31" s="36"/>
    </row>
    <row r="32" spans="2:14" s="38" customFormat="1" ht="21" customHeight="1" thickBot="1">
      <c r="B32" s="156"/>
      <c r="C32" s="156"/>
      <c r="D32" s="41"/>
      <c r="E32" s="41"/>
      <c r="F32" s="41"/>
      <c r="G32" s="41"/>
      <c r="H32" s="41"/>
      <c r="I32" s="42"/>
      <c r="J32" s="43"/>
      <c r="K32" s="44"/>
      <c r="L32" s="45"/>
      <c r="M32" s="74"/>
      <c r="N32" s="74"/>
    </row>
    <row r="33" spans="2:15" ht="21" customHeight="1" thickBot="1">
      <c r="B33" s="157" t="s">
        <v>46</v>
      </c>
      <c r="C33" s="158"/>
      <c r="D33" s="158"/>
      <c r="E33" s="158"/>
      <c r="F33" s="158"/>
      <c r="G33" s="158"/>
      <c r="H33" s="158"/>
      <c r="I33" s="159"/>
      <c r="J33" s="97">
        <f>+J22+J27+J31</f>
        <v>8895.840075839971</v>
      </c>
      <c r="K33" s="98"/>
      <c r="L33" s="99">
        <f>+L22+L27+L31</f>
        <v>356936.4609999999</v>
      </c>
      <c r="M33" s="75"/>
      <c r="N33" s="75"/>
      <c r="O33" s="36"/>
    </row>
  </sheetData>
  <sheetProtection/>
  <mergeCells count="33">
    <mergeCell ref="B2:L2"/>
    <mergeCell ref="D4:I4"/>
    <mergeCell ref="J4:L4"/>
    <mergeCell ref="B12:C12"/>
    <mergeCell ref="B13:C13"/>
    <mergeCell ref="B14:C14"/>
    <mergeCell ref="B15:C15"/>
    <mergeCell ref="B4:C4"/>
    <mergeCell ref="B5:C5"/>
    <mergeCell ref="B24:C24"/>
    <mergeCell ref="B22:C22"/>
    <mergeCell ref="B23:C23"/>
    <mergeCell ref="B25:C25"/>
    <mergeCell ref="B26:C26"/>
    <mergeCell ref="B27:C27"/>
    <mergeCell ref="B28:C28"/>
    <mergeCell ref="B6:C6"/>
    <mergeCell ref="B7:C7"/>
    <mergeCell ref="B8:C8"/>
    <mergeCell ref="B9:C9"/>
    <mergeCell ref="B10:C10"/>
    <mergeCell ref="B11:C11"/>
    <mergeCell ref="B17:C17"/>
    <mergeCell ref="B18:C18"/>
    <mergeCell ref="B19:C19"/>
    <mergeCell ref="B16:C16"/>
    <mergeCell ref="B20:C20"/>
    <mergeCell ref="B21:C21"/>
    <mergeCell ref="B29:C29"/>
    <mergeCell ref="B30:C30"/>
    <mergeCell ref="B31:C31"/>
    <mergeCell ref="B32:C32"/>
    <mergeCell ref="B33:I33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55" zoomScaleNormal="65" zoomScaleSheetLayoutView="55" zoomScalePageLayoutView="0" workbookViewId="0" topLeftCell="A13">
      <selection activeCell="B37" sqref="B37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21.28125" style="70" customWidth="1"/>
    <col min="4" max="4" width="19.8515625" style="71" bestFit="1" customWidth="1"/>
    <col min="5" max="5" width="20.57421875" style="71" customWidth="1"/>
    <col min="6" max="6" width="21.57421875" style="71" bestFit="1" customWidth="1"/>
    <col min="7" max="7" width="19.57421875" style="71" bestFit="1" customWidth="1"/>
    <col min="8" max="8" width="17.140625" style="71" bestFit="1" customWidth="1"/>
    <col min="9" max="9" width="19.8515625" style="71" customWidth="1"/>
    <col min="10" max="10" width="21.57421875" style="69" bestFit="1" customWidth="1"/>
    <col min="11" max="11" width="19.57421875" style="69" bestFit="1" customWidth="1"/>
    <col min="12" max="12" width="21.7109375" style="69" customWidth="1"/>
    <col min="13" max="14" width="19.8515625" style="87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4"/>
      <c r="N1" s="84"/>
    </row>
    <row r="2" spans="2:14" ht="60" customHeight="1">
      <c r="B2" s="170" t="s">
        <v>73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85"/>
      <c r="N2" s="85"/>
    </row>
    <row r="3" spans="3:14" ht="18" customHeight="1" thickBot="1"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85"/>
      <c r="N3" s="85"/>
    </row>
    <row r="4" spans="2:15" ht="21" customHeight="1" thickBot="1">
      <c r="B4" s="166" t="s">
        <v>47</v>
      </c>
      <c r="C4" s="167"/>
      <c r="D4" s="171" t="s">
        <v>16</v>
      </c>
      <c r="E4" s="172"/>
      <c r="F4" s="172"/>
      <c r="G4" s="172"/>
      <c r="H4" s="172"/>
      <c r="I4" s="173"/>
      <c r="J4" s="177" t="s">
        <v>72</v>
      </c>
      <c r="K4" s="178"/>
      <c r="L4" s="179"/>
      <c r="M4" s="77"/>
      <c r="N4" s="77"/>
      <c r="O4" s="36"/>
    </row>
    <row r="5" spans="2:15" s="50" customFormat="1" ht="21" customHeight="1" thickBot="1">
      <c r="B5" s="180" t="s">
        <v>17</v>
      </c>
      <c r="C5" s="181"/>
      <c r="D5" s="46" t="s">
        <v>18</v>
      </c>
      <c r="E5" s="47" t="s">
        <v>19</v>
      </c>
      <c r="F5" s="47" t="s">
        <v>48</v>
      </c>
      <c r="G5" s="47" t="s">
        <v>64</v>
      </c>
      <c r="H5" s="48" t="s">
        <v>22</v>
      </c>
      <c r="I5" s="49" t="s">
        <v>23</v>
      </c>
      <c r="J5" s="100" t="s">
        <v>14</v>
      </c>
      <c r="K5" s="101" t="s">
        <v>24</v>
      </c>
      <c r="L5" s="102" t="s">
        <v>25</v>
      </c>
      <c r="M5" s="79"/>
      <c r="N5" s="79"/>
      <c r="O5" s="80"/>
    </row>
    <row r="6" spans="2:24" ht="21" customHeight="1">
      <c r="B6" s="162" t="s">
        <v>49</v>
      </c>
      <c r="C6" s="163"/>
      <c r="D6" s="51">
        <v>2582.4075681799995</v>
      </c>
      <c r="E6" s="52">
        <v>683.27903922</v>
      </c>
      <c r="F6" s="53">
        <v>0</v>
      </c>
      <c r="G6" s="32">
        <v>0</v>
      </c>
      <c r="H6" s="52">
        <v>0</v>
      </c>
      <c r="I6" s="33">
        <f aca="true" t="shared" si="0" ref="I6:I20">+SUM(D6:H6)</f>
        <v>3265.6866073999995</v>
      </c>
      <c r="J6" s="103">
        <f>+I6</f>
        <v>3265.6866073999995</v>
      </c>
      <c r="K6" s="54">
        <f>+L6/J6</f>
        <v>66.92381856996435</v>
      </c>
      <c r="L6" s="37">
        <v>218552.21801999997</v>
      </c>
      <c r="M6" s="73"/>
      <c r="N6" s="73"/>
      <c r="O6" s="36"/>
      <c r="Q6" s="55"/>
      <c r="R6" s="55"/>
      <c r="S6" s="55"/>
      <c r="T6" s="55"/>
      <c r="U6" s="55"/>
      <c r="V6" s="55"/>
      <c r="W6" s="55"/>
      <c r="X6" s="55"/>
    </row>
    <row r="7" spans="2:24" s="36" customFormat="1" ht="21" customHeight="1">
      <c r="B7" s="162" t="s">
        <v>27</v>
      </c>
      <c r="C7" s="163"/>
      <c r="D7" s="59">
        <v>0</v>
      </c>
      <c r="E7" s="56">
        <v>0</v>
      </c>
      <c r="F7" s="56">
        <v>0</v>
      </c>
      <c r="G7" s="56">
        <v>0</v>
      </c>
      <c r="H7" s="56">
        <v>4.106625380089694</v>
      </c>
      <c r="I7" s="33">
        <f t="shared" si="0"/>
        <v>4.106625380089694</v>
      </c>
      <c r="J7" s="103">
        <f aca="true" t="shared" si="1" ref="J7:J20">+I7</f>
        <v>4.106625380089694</v>
      </c>
      <c r="K7" s="54">
        <v>0</v>
      </c>
      <c r="L7" s="37">
        <v>253.41848000000002</v>
      </c>
      <c r="M7" s="73"/>
      <c r="N7" s="73"/>
      <c r="P7" s="25"/>
      <c r="Q7" s="38"/>
      <c r="R7" s="38"/>
      <c r="S7" s="38"/>
      <c r="T7" s="38"/>
      <c r="U7" s="38"/>
      <c r="V7" s="38"/>
      <c r="W7" s="38"/>
      <c r="X7" s="38"/>
    </row>
    <row r="8" spans="2:24" s="36" customFormat="1" ht="21" customHeight="1">
      <c r="B8" s="162" t="s">
        <v>28</v>
      </c>
      <c r="C8" s="163"/>
      <c r="D8" s="59">
        <v>0</v>
      </c>
      <c r="E8" s="56">
        <v>27.009794650000003</v>
      </c>
      <c r="F8" s="56">
        <v>0</v>
      </c>
      <c r="G8" s="56">
        <v>34.64957204</v>
      </c>
      <c r="H8" s="56"/>
      <c r="I8" s="33">
        <f t="shared" si="0"/>
        <v>61.659366690000006</v>
      </c>
      <c r="J8" s="103">
        <f t="shared" si="1"/>
        <v>61.659366690000006</v>
      </c>
      <c r="K8" s="54">
        <f aca="true" t="shared" si="2" ref="K8:K17">+L8/J8</f>
        <v>50.24266557221105</v>
      </c>
      <c r="L8" s="37">
        <v>3097.93094</v>
      </c>
      <c r="M8" s="73"/>
      <c r="N8" s="73"/>
      <c r="P8" s="25"/>
      <c r="Q8" s="38"/>
      <c r="R8" s="38"/>
      <c r="S8" s="38"/>
      <c r="T8" s="38"/>
      <c r="U8" s="38"/>
      <c r="V8" s="38"/>
      <c r="W8" s="38"/>
      <c r="X8" s="38"/>
    </row>
    <row r="9" spans="2:24" s="36" customFormat="1" ht="21" customHeight="1">
      <c r="B9" s="162" t="s">
        <v>29</v>
      </c>
      <c r="C9" s="163"/>
      <c r="D9" s="59">
        <v>0</v>
      </c>
      <c r="E9" s="56">
        <v>93.43521385</v>
      </c>
      <c r="F9" s="56">
        <v>0</v>
      </c>
      <c r="G9" s="56">
        <v>85.13801824</v>
      </c>
      <c r="H9" s="56">
        <v>41.5307590928154</v>
      </c>
      <c r="I9" s="33">
        <f t="shared" si="0"/>
        <v>220.10399118281538</v>
      </c>
      <c r="J9" s="103">
        <f t="shared" si="1"/>
        <v>220.10399118281538</v>
      </c>
      <c r="K9" s="54">
        <f t="shared" si="2"/>
        <v>44.07783601680305</v>
      </c>
      <c r="L9" s="37">
        <v>9701.70763</v>
      </c>
      <c r="M9" s="73"/>
      <c r="N9" s="73"/>
      <c r="P9" s="25"/>
      <c r="Q9" s="38"/>
      <c r="R9" s="38"/>
      <c r="S9" s="38"/>
      <c r="T9" s="38"/>
      <c r="U9" s="38"/>
      <c r="V9" s="38"/>
      <c r="W9" s="38"/>
      <c r="X9" s="38"/>
    </row>
    <row r="10" spans="2:24" s="36" customFormat="1" ht="21" customHeight="1">
      <c r="B10" s="162" t="s">
        <v>50</v>
      </c>
      <c r="C10" s="163"/>
      <c r="D10" s="59">
        <v>0</v>
      </c>
      <c r="E10" s="56">
        <v>142.06926741</v>
      </c>
      <c r="F10" s="56">
        <v>0</v>
      </c>
      <c r="G10" s="56">
        <v>0</v>
      </c>
      <c r="H10" s="56">
        <v>0</v>
      </c>
      <c r="I10" s="33">
        <f t="shared" si="0"/>
        <v>142.06926741</v>
      </c>
      <c r="J10" s="103">
        <f t="shared" si="1"/>
        <v>142.06926741</v>
      </c>
      <c r="K10" s="54">
        <f t="shared" si="2"/>
        <v>79.00956494416262</v>
      </c>
      <c r="L10" s="37">
        <v>11224.831010000002</v>
      </c>
      <c r="M10" s="73"/>
      <c r="N10" s="73"/>
      <c r="P10" s="25"/>
      <c r="Q10" s="38"/>
      <c r="R10" s="38"/>
      <c r="S10" s="38"/>
      <c r="T10" s="38"/>
      <c r="U10" s="38"/>
      <c r="V10" s="38"/>
      <c r="W10" s="38"/>
      <c r="X10" s="38"/>
    </row>
    <row r="11" spans="2:24" s="36" customFormat="1" ht="21" customHeight="1">
      <c r="B11" s="162" t="s">
        <v>70</v>
      </c>
      <c r="C11" s="163"/>
      <c r="D11" s="59">
        <v>144.44993806</v>
      </c>
      <c r="E11" s="56">
        <v>460.60894442999995</v>
      </c>
      <c r="F11" s="131">
        <v>0</v>
      </c>
      <c r="G11" s="56">
        <v>0</v>
      </c>
      <c r="H11" s="82">
        <v>0</v>
      </c>
      <c r="I11" s="33">
        <f t="shared" si="0"/>
        <v>605.05888249</v>
      </c>
      <c r="J11" s="103">
        <f t="shared" si="1"/>
        <v>605.05888249</v>
      </c>
      <c r="K11" s="54">
        <f t="shared" si="2"/>
        <v>76.64463266641896</v>
      </c>
      <c r="L11" s="37">
        <v>46374.51579</v>
      </c>
      <c r="M11" s="73"/>
      <c r="N11" s="73"/>
      <c r="P11" s="25"/>
      <c r="Q11" s="38"/>
      <c r="R11" s="38"/>
      <c r="S11" s="38"/>
      <c r="T11" s="38"/>
      <c r="U11" s="38"/>
      <c r="V11" s="38"/>
      <c r="W11" s="38"/>
      <c r="X11" s="38"/>
    </row>
    <row r="12" spans="2:24" s="36" customFormat="1" ht="21" customHeight="1">
      <c r="B12" s="162" t="s">
        <v>51</v>
      </c>
      <c r="C12" s="163"/>
      <c r="D12" s="59">
        <v>0</v>
      </c>
      <c r="E12" s="56">
        <v>0</v>
      </c>
      <c r="F12" s="56">
        <v>49.55092799</v>
      </c>
      <c r="G12" s="56">
        <v>0</v>
      </c>
      <c r="H12" s="56">
        <v>0</v>
      </c>
      <c r="I12" s="33">
        <f t="shared" si="0"/>
        <v>49.55092799</v>
      </c>
      <c r="J12" s="103">
        <f t="shared" si="1"/>
        <v>49.55092799</v>
      </c>
      <c r="K12" s="130">
        <f>+L12/J12</f>
        <v>86.80512120515787</v>
      </c>
      <c r="L12" s="37">
        <v>4301.27431</v>
      </c>
      <c r="M12" s="73"/>
      <c r="N12" s="73"/>
      <c r="P12" s="25"/>
      <c r="Q12" s="38"/>
      <c r="R12" s="38"/>
      <c r="S12" s="38"/>
      <c r="T12" s="38"/>
      <c r="U12" s="38"/>
      <c r="V12" s="38"/>
      <c r="W12" s="38"/>
      <c r="X12" s="38"/>
    </row>
    <row r="13" spans="2:24" s="36" customFormat="1" ht="21" customHeight="1">
      <c r="B13" s="162" t="s">
        <v>52</v>
      </c>
      <c r="C13" s="163"/>
      <c r="D13" s="59">
        <v>0</v>
      </c>
      <c r="E13" s="56">
        <v>0</v>
      </c>
      <c r="F13" s="56">
        <v>0</v>
      </c>
      <c r="G13" s="56">
        <v>0</v>
      </c>
      <c r="H13" s="56">
        <v>0</v>
      </c>
      <c r="I13" s="33">
        <f t="shared" si="0"/>
        <v>0</v>
      </c>
      <c r="J13" s="103">
        <f t="shared" si="1"/>
        <v>0</v>
      </c>
      <c r="K13" s="54">
        <v>0</v>
      </c>
      <c r="L13" s="37">
        <v>0</v>
      </c>
      <c r="M13" s="73"/>
      <c r="N13" s="73"/>
      <c r="P13" s="25"/>
      <c r="Q13" s="38"/>
      <c r="R13" s="38"/>
      <c r="S13" s="38"/>
      <c r="T13" s="38"/>
      <c r="U13" s="38"/>
      <c r="V13" s="38"/>
      <c r="W13" s="38"/>
      <c r="X13" s="38"/>
    </row>
    <row r="14" spans="2:24" s="36" customFormat="1" ht="21" customHeight="1">
      <c r="B14" s="162" t="s">
        <v>53</v>
      </c>
      <c r="C14" s="163"/>
      <c r="D14" s="59">
        <v>0</v>
      </c>
      <c r="E14" s="56">
        <v>0</v>
      </c>
      <c r="F14" s="56">
        <v>193.30619845</v>
      </c>
      <c r="G14" s="56">
        <v>0</v>
      </c>
      <c r="H14" s="56">
        <v>0</v>
      </c>
      <c r="I14" s="33">
        <f t="shared" si="0"/>
        <v>193.30619845</v>
      </c>
      <c r="J14" s="103">
        <f t="shared" si="1"/>
        <v>193.30619845</v>
      </c>
      <c r="K14" s="54">
        <f t="shared" si="2"/>
        <v>78.82036593845187</v>
      </c>
      <c r="L14" s="37">
        <v>15236.4653</v>
      </c>
      <c r="M14" s="73"/>
      <c r="N14" s="73"/>
      <c r="P14" s="25"/>
      <c r="Q14" s="38"/>
      <c r="R14" s="38"/>
      <c r="S14" s="38"/>
      <c r="T14" s="38"/>
      <c r="U14" s="38"/>
      <c r="V14" s="38"/>
      <c r="W14" s="38"/>
      <c r="X14" s="38"/>
    </row>
    <row r="15" spans="2:24" s="36" customFormat="1" ht="21" customHeight="1">
      <c r="B15" s="162" t="s">
        <v>54</v>
      </c>
      <c r="C15" s="163"/>
      <c r="D15" s="59">
        <v>239.69837650000002</v>
      </c>
      <c r="E15" s="56">
        <v>1616.17181595</v>
      </c>
      <c r="F15" s="56">
        <v>0</v>
      </c>
      <c r="G15" s="56">
        <v>0</v>
      </c>
      <c r="H15" s="56">
        <v>5.630172709999999</v>
      </c>
      <c r="I15" s="33">
        <f t="shared" si="0"/>
        <v>1861.50036516</v>
      </c>
      <c r="J15" s="103">
        <f t="shared" si="1"/>
        <v>1861.50036516</v>
      </c>
      <c r="K15" s="54">
        <f t="shared" si="2"/>
        <v>79.35503047688265</v>
      </c>
      <c r="L15" s="37">
        <v>147719.41820999997</v>
      </c>
      <c r="M15" s="73"/>
      <c r="N15" s="73"/>
      <c r="P15" s="25"/>
      <c r="Q15" s="38"/>
      <c r="R15" s="38"/>
      <c r="S15" s="38"/>
      <c r="T15" s="38"/>
      <c r="U15" s="38"/>
      <c r="V15" s="38"/>
      <c r="W15" s="38"/>
      <c r="X15" s="38"/>
    </row>
    <row r="16" spans="2:24" s="36" customFormat="1" ht="21" customHeight="1">
      <c r="B16" s="162" t="s">
        <v>55</v>
      </c>
      <c r="C16" s="163"/>
      <c r="D16" s="59">
        <v>439.19011692000004</v>
      </c>
      <c r="E16" s="56"/>
      <c r="F16" s="56">
        <v>281.3912012</v>
      </c>
      <c r="G16" s="56">
        <v>0</v>
      </c>
      <c r="H16" s="56">
        <v>51.00155295000001</v>
      </c>
      <c r="I16" s="33">
        <f t="shared" si="0"/>
        <v>771.5828710700001</v>
      </c>
      <c r="J16" s="103">
        <f t="shared" si="1"/>
        <v>771.5828710700001</v>
      </c>
      <c r="K16" s="54">
        <f t="shared" si="2"/>
        <v>84.25136570210667</v>
      </c>
      <c r="L16" s="37">
        <v>65006.91064</v>
      </c>
      <c r="M16" s="73"/>
      <c r="N16" s="73"/>
      <c r="P16" s="25"/>
      <c r="Q16" s="38"/>
      <c r="R16" s="38"/>
      <c r="S16" s="38"/>
      <c r="T16" s="38"/>
      <c r="U16" s="38"/>
      <c r="V16" s="38"/>
      <c r="W16" s="38"/>
      <c r="X16" s="38"/>
    </row>
    <row r="17" spans="2:24" s="36" customFormat="1" ht="21" customHeight="1">
      <c r="B17" s="162" t="s">
        <v>56</v>
      </c>
      <c r="C17" s="163"/>
      <c r="D17" s="59">
        <v>0</v>
      </c>
      <c r="E17" s="56">
        <v>0</v>
      </c>
      <c r="F17" s="56">
        <v>0</v>
      </c>
      <c r="G17" s="56">
        <v>0</v>
      </c>
      <c r="H17" s="56">
        <v>7.006055649211142</v>
      </c>
      <c r="I17" s="33">
        <f t="shared" si="0"/>
        <v>7.006055649211142</v>
      </c>
      <c r="J17" s="103">
        <f t="shared" si="1"/>
        <v>7.006055649211142</v>
      </c>
      <c r="K17" s="54">
        <f t="shared" si="2"/>
        <v>116.84534080059363</v>
      </c>
      <c r="L17" s="37">
        <v>818.6249600000001</v>
      </c>
      <c r="M17" s="73"/>
      <c r="N17" s="73"/>
      <c r="P17" s="25"/>
      <c r="Q17" s="38"/>
      <c r="R17" s="38"/>
      <c r="S17" s="38"/>
      <c r="T17" s="38"/>
      <c r="U17" s="38"/>
      <c r="V17" s="38"/>
      <c r="W17" s="38"/>
      <c r="X17" s="38"/>
    </row>
    <row r="18" spans="2:24" ht="21" customHeight="1">
      <c r="B18" s="162" t="s">
        <v>57</v>
      </c>
      <c r="C18" s="163"/>
      <c r="D18" s="59">
        <v>0</v>
      </c>
      <c r="E18" s="56">
        <v>0</v>
      </c>
      <c r="F18" s="56">
        <v>0</v>
      </c>
      <c r="G18" s="56">
        <v>0</v>
      </c>
      <c r="H18" s="56"/>
      <c r="I18" s="33">
        <f t="shared" si="0"/>
        <v>0</v>
      </c>
      <c r="J18" s="103">
        <v>0</v>
      </c>
      <c r="K18" s="123" t="s">
        <v>63</v>
      </c>
      <c r="L18" s="37"/>
      <c r="M18" s="73"/>
      <c r="N18" s="73"/>
      <c r="O18" s="36"/>
      <c r="Q18" s="55"/>
      <c r="R18" s="55"/>
      <c r="S18" s="55"/>
      <c r="T18" s="55"/>
      <c r="U18" s="55"/>
      <c r="V18" s="55"/>
      <c r="W18" s="55"/>
      <c r="X18" s="55"/>
    </row>
    <row r="19" spans="2:24" ht="21" customHeight="1">
      <c r="B19" s="162" t="s">
        <v>58</v>
      </c>
      <c r="C19" s="163"/>
      <c r="D19" s="59">
        <v>0</v>
      </c>
      <c r="E19" s="56">
        <v>0</v>
      </c>
      <c r="F19" s="56">
        <v>0</v>
      </c>
      <c r="G19" s="56">
        <v>0</v>
      </c>
      <c r="H19" s="56"/>
      <c r="I19" s="33">
        <f t="shared" si="0"/>
        <v>0</v>
      </c>
      <c r="J19" s="103">
        <f t="shared" si="1"/>
        <v>0</v>
      </c>
      <c r="K19" s="54">
        <v>0</v>
      </c>
      <c r="L19" s="37">
        <v>0</v>
      </c>
      <c r="M19" s="73"/>
      <c r="N19" s="73"/>
      <c r="O19" s="36"/>
      <c r="Q19" s="55"/>
      <c r="R19" s="55"/>
      <c r="S19" s="55"/>
      <c r="T19" s="55"/>
      <c r="U19" s="55"/>
      <c r="V19" s="55"/>
      <c r="W19" s="55"/>
      <c r="X19" s="55"/>
    </row>
    <row r="20" spans="2:24" ht="21" customHeight="1" thickBot="1">
      <c r="B20" s="164" t="s">
        <v>37</v>
      </c>
      <c r="C20" s="165"/>
      <c r="D20" s="107">
        <v>0</v>
      </c>
      <c r="E20" s="108">
        <v>0</v>
      </c>
      <c r="F20" s="108">
        <v>0</v>
      </c>
      <c r="G20" s="108">
        <v>0</v>
      </c>
      <c r="H20" s="108">
        <v>0.008478920000000001</v>
      </c>
      <c r="I20" s="109">
        <f t="shared" si="0"/>
        <v>0.008478920000000001</v>
      </c>
      <c r="J20" s="110">
        <f t="shared" si="1"/>
        <v>0.008478920000000001</v>
      </c>
      <c r="K20" s="111">
        <v>0</v>
      </c>
      <c r="L20" s="112">
        <v>7.26379</v>
      </c>
      <c r="M20" s="73"/>
      <c r="N20" s="73"/>
      <c r="O20" s="36"/>
      <c r="Q20" s="55"/>
      <c r="R20" s="55"/>
      <c r="S20" s="55"/>
      <c r="T20" s="55"/>
      <c r="U20" s="55"/>
      <c r="V20" s="55"/>
      <c r="W20" s="55"/>
      <c r="X20" s="55"/>
    </row>
    <row r="21" spans="2:24" ht="21" customHeight="1" thickBot="1">
      <c r="B21" s="182" t="s">
        <v>38</v>
      </c>
      <c r="C21" s="183"/>
      <c r="D21" s="113">
        <f>+SUM(D6:D20)</f>
        <v>3405.7459996599996</v>
      </c>
      <c r="E21" s="113">
        <f aca="true" t="shared" si="3" ref="E21:L21">+SUM(E6:E20)</f>
        <v>3022.57407551</v>
      </c>
      <c r="F21" s="113">
        <f t="shared" si="3"/>
        <v>524.2483276400001</v>
      </c>
      <c r="G21" s="113">
        <f t="shared" si="3"/>
        <v>119.78759027999999</v>
      </c>
      <c r="H21" s="113">
        <f t="shared" si="3"/>
        <v>109.28364470211623</v>
      </c>
      <c r="I21" s="114">
        <f t="shared" si="3"/>
        <v>7181.639637792115</v>
      </c>
      <c r="J21" s="113">
        <f t="shared" si="3"/>
        <v>7181.639637792115</v>
      </c>
      <c r="K21" s="113">
        <f t="shared" si="3"/>
        <v>762.9757418927527</v>
      </c>
      <c r="L21" s="114">
        <f t="shared" si="3"/>
        <v>522294.5790799999</v>
      </c>
      <c r="M21" s="83"/>
      <c r="N21" s="83"/>
      <c r="O21" s="36"/>
      <c r="Q21" s="55"/>
      <c r="R21" s="55"/>
      <c r="S21" s="55"/>
      <c r="T21" s="55"/>
      <c r="U21" s="55"/>
      <c r="V21" s="55"/>
      <c r="W21" s="55"/>
      <c r="X21" s="55"/>
    </row>
    <row r="22" spans="2:24" ht="35.25" customHeight="1" thickBot="1">
      <c r="B22" s="184"/>
      <c r="C22" s="184"/>
      <c r="D22" s="57"/>
      <c r="E22" s="57"/>
      <c r="F22" s="57"/>
      <c r="G22" s="57"/>
      <c r="H22" s="57"/>
      <c r="I22" s="57"/>
      <c r="J22" s="57"/>
      <c r="K22" s="57"/>
      <c r="L22" s="58"/>
      <c r="M22" s="57"/>
      <c r="N22" s="57"/>
      <c r="O22" s="36"/>
      <c r="Q22" s="55"/>
      <c r="R22" s="55"/>
      <c r="S22" s="55"/>
      <c r="T22" s="55"/>
      <c r="U22" s="55"/>
      <c r="V22" s="55"/>
      <c r="W22" s="55"/>
      <c r="X22" s="55"/>
    </row>
    <row r="23" spans="2:24" ht="32.25" customHeight="1">
      <c r="B23" s="197" t="s">
        <v>17</v>
      </c>
      <c r="C23" s="198"/>
      <c r="D23" s="127" t="s">
        <v>40</v>
      </c>
      <c r="E23" s="91" t="s">
        <v>41</v>
      </c>
      <c r="F23" s="91" t="s">
        <v>21</v>
      </c>
      <c r="G23" s="91" t="s">
        <v>42</v>
      </c>
      <c r="H23" s="104" t="s">
        <v>22</v>
      </c>
      <c r="I23" s="105" t="s">
        <v>23</v>
      </c>
      <c r="J23" s="127" t="s">
        <v>14</v>
      </c>
      <c r="K23" s="91" t="s">
        <v>24</v>
      </c>
      <c r="L23" s="128" t="s">
        <v>25</v>
      </c>
      <c r="M23" s="75"/>
      <c r="N23" s="75"/>
      <c r="O23" s="36"/>
      <c r="Q23" s="55"/>
      <c r="R23" s="55"/>
      <c r="S23" s="55"/>
      <c r="T23" s="55"/>
      <c r="U23" s="55"/>
      <c r="V23" s="55"/>
      <c r="W23" s="55"/>
      <c r="X23" s="55"/>
    </row>
    <row r="24" spans="2:24" ht="21" customHeight="1">
      <c r="B24" s="199" t="s">
        <v>43</v>
      </c>
      <c r="C24" s="200"/>
      <c r="D24" s="59">
        <v>3.3303222699999995</v>
      </c>
      <c r="E24" s="56">
        <v>15.293884479833887</v>
      </c>
      <c r="F24" s="56">
        <v>30.994440460000003</v>
      </c>
      <c r="G24" s="56">
        <v>0</v>
      </c>
      <c r="H24" s="56">
        <v>0.8382451556334432</v>
      </c>
      <c r="I24" s="33">
        <f>+SUM(D24:H24)</f>
        <v>50.45689236546733</v>
      </c>
      <c r="J24" s="103">
        <f>+I24</f>
        <v>50.45689236546733</v>
      </c>
      <c r="K24" s="54">
        <f>+L24/J24</f>
        <v>129.41895950907158</v>
      </c>
      <c r="L24" s="37">
        <v>6530.07851</v>
      </c>
      <c r="M24" s="76"/>
      <c r="N24" s="76"/>
      <c r="O24" s="36"/>
      <c r="Q24" s="55"/>
      <c r="R24" s="55"/>
      <c r="S24" s="55"/>
      <c r="T24" s="55"/>
      <c r="U24" s="55"/>
      <c r="V24" s="55"/>
      <c r="W24" s="55"/>
      <c r="X24" s="55"/>
    </row>
    <row r="25" spans="2:24" ht="21" customHeight="1" thickBot="1">
      <c r="B25" s="164" t="s">
        <v>44</v>
      </c>
      <c r="C25" s="165"/>
      <c r="D25" s="59">
        <v>0</v>
      </c>
      <c r="E25" s="56">
        <v>4.334071218533778</v>
      </c>
      <c r="F25" s="56">
        <v>0.34344658</v>
      </c>
      <c r="G25" s="56">
        <v>13.844022105881514</v>
      </c>
      <c r="H25" s="139">
        <v>43.49846061078849</v>
      </c>
      <c r="I25" s="109">
        <f>+SUM(D25:H25)</f>
        <v>62.02000051520378</v>
      </c>
      <c r="J25" s="110">
        <f>+I25</f>
        <v>62.02000051520378</v>
      </c>
      <c r="K25" s="122">
        <f>+L25/J25</f>
        <v>317.9365025185087</v>
      </c>
      <c r="L25" s="140">
        <v>19718.422049999997</v>
      </c>
      <c r="M25" s="76"/>
      <c r="N25" s="76"/>
      <c r="O25" s="36"/>
      <c r="Q25" s="55"/>
      <c r="R25" s="55"/>
      <c r="S25" s="55"/>
      <c r="T25" s="55"/>
      <c r="U25" s="55"/>
      <c r="V25" s="55"/>
      <c r="W25" s="55"/>
      <c r="X25" s="55"/>
    </row>
    <row r="26" spans="2:14" s="38" customFormat="1" ht="21" customHeight="1" thickBot="1">
      <c r="B26" s="182" t="s">
        <v>38</v>
      </c>
      <c r="C26" s="183"/>
      <c r="D26" s="120">
        <f>+SUM(D24:D25)</f>
        <v>3.3303222699999995</v>
      </c>
      <c r="E26" s="120">
        <f aca="true" t="shared" si="4" ref="E26:L26">+SUM(E24:E25)</f>
        <v>19.627955698367664</v>
      </c>
      <c r="F26" s="120">
        <f t="shared" si="4"/>
        <v>31.337887040000002</v>
      </c>
      <c r="G26" s="120">
        <f t="shared" si="4"/>
        <v>13.844022105881514</v>
      </c>
      <c r="H26" s="120">
        <f t="shared" si="4"/>
        <v>44.336705766421936</v>
      </c>
      <c r="I26" s="114">
        <f t="shared" si="4"/>
        <v>112.47689288067112</v>
      </c>
      <c r="J26" s="120">
        <f t="shared" si="4"/>
        <v>112.47689288067112</v>
      </c>
      <c r="K26" s="120">
        <f t="shared" si="4"/>
        <v>447.3554620275803</v>
      </c>
      <c r="L26" s="114">
        <f t="shared" si="4"/>
        <v>26248.500559999997</v>
      </c>
      <c r="M26" s="83"/>
      <c r="N26" s="83"/>
    </row>
    <row r="27" spans="2:24" ht="36" customHeight="1" thickBot="1">
      <c r="B27" s="184"/>
      <c r="C27" s="184"/>
      <c r="D27" s="41"/>
      <c r="E27" s="41"/>
      <c r="F27" s="41"/>
      <c r="G27" s="41"/>
      <c r="H27" s="41"/>
      <c r="I27" s="41"/>
      <c r="J27" s="26"/>
      <c r="K27" s="44"/>
      <c r="L27" s="60"/>
      <c r="M27" s="78"/>
      <c r="N27" s="78"/>
      <c r="O27" s="36"/>
      <c r="Q27" s="55"/>
      <c r="R27" s="55"/>
      <c r="S27" s="55"/>
      <c r="T27" s="55"/>
      <c r="U27" s="55"/>
      <c r="V27" s="55"/>
      <c r="W27" s="55"/>
      <c r="X27" s="55"/>
    </row>
    <row r="28" spans="2:24" ht="37.5" customHeight="1">
      <c r="B28" s="150" t="s">
        <v>17</v>
      </c>
      <c r="C28" s="151"/>
      <c r="D28" s="127" t="s">
        <v>40</v>
      </c>
      <c r="E28" s="91" t="s">
        <v>41</v>
      </c>
      <c r="F28" s="91" t="s">
        <v>21</v>
      </c>
      <c r="G28" s="91" t="s">
        <v>42</v>
      </c>
      <c r="H28" s="126" t="s">
        <v>22</v>
      </c>
      <c r="I28" s="93" t="s">
        <v>23</v>
      </c>
      <c r="J28" s="106" t="s">
        <v>14</v>
      </c>
      <c r="K28" s="95" t="s">
        <v>24</v>
      </c>
      <c r="L28" s="126" t="s">
        <v>25</v>
      </c>
      <c r="M28" s="75"/>
      <c r="N28" s="75"/>
      <c r="O28" s="36"/>
      <c r="Q28" s="55"/>
      <c r="R28" s="55"/>
      <c r="S28" s="55"/>
      <c r="T28" s="55"/>
      <c r="U28" s="55"/>
      <c r="V28" s="55"/>
      <c r="W28" s="55"/>
      <c r="X28" s="55"/>
    </row>
    <row r="29" spans="2:24" ht="21" customHeight="1" thickBot="1">
      <c r="B29" s="152" t="s">
        <v>45</v>
      </c>
      <c r="C29" s="153"/>
      <c r="D29" s="61">
        <v>0</v>
      </c>
      <c r="E29" s="135">
        <v>0.7267178827829457</v>
      </c>
      <c r="F29" s="135">
        <v>0.40106298000000007</v>
      </c>
      <c r="G29" s="135">
        <v>0.38638212000000005</v>
      </c>
      <c r="H29" s="39">
        <v>1.5134789137696565</v>
      </c>
      <c r="I29" s="109">
        <f>+SUM(D29:H29)</f>
        <v>3.0276418965526024</v>
      </c>
      <c r="J29" s="121">
        <f>+I29</f>
        <v>3.0276418965526024</v>
      </c>
      <c r="K29" s="111">
        <f>+L29/J29</f>
        <v>605.4288428519744</v>
      </c>
      <c r="L29" s="40">
        <v>1833.0217299999995</v>
      </c>
      <c r="M29" s="76"/>
      <c r="N29" s="76"/>
      <c r="O29" s="36"/>
      <c r="Q29" s="55"/>
      <c r="R29" s="55"/>
      <c r="S29" s="55"/>
      <c r="T29" s="55"/>
      <c r="U29" s="55"/>
      <c r="V29" s="55"/>
      <c r="W29" s="55"/>
      <c r="X29" s="55"/>
    </row>
    <row r="30" spans="2:24" s="36" customFormat="1" ht="21" customHeight="1" thickBot="1">
      <c r="B30" s="154" t="s">
        <v>38</v>
      </c>
      <c r="C30" s="155"/>
      <c r="D30" s="120">
        <f>+SUM(D29)</f>
        <v>0</v>
      </c>
      <c r="E30" s="120">
        <f aca="true" t="shared" si="5" ref="E30:L30">+SUM(E29)</f>
        <v>0.7267178827829457</v>
      </c>
      <c r="F30" s="120">
        <f t="shared" si="5"/>
        <v>0.40106298000000007</v>
      </c>
      <c r="G30" s="120">
        <f t="shared" si="5"/>
        <v>0.38638212000000005</v>
      </c>
      <c r="H30" s="114">
        <f t="shared" si="5"/>
        <v>1.5134789137696565</v>
      </c>
      <c r="I30" s="120">
        <f t="shared" si="5"/>
        <v>3.0276418965526024</v>
      </c>
      <c r="J30" s="120">
        <f t="shared" si="5"/>
        <v>3.0276418965526024</v>
      </c>
      <c r="K30" s="120">
        <f t="shared" si="5"/>
        <v>605.4288428519744</v>
      </c>
      <c r="L30" s="114">
        <f t="shared" si="5"/>
        <v>1833.0217299999995</v>
      </c>
      <c r="M30" s="83"/>
      <c r="N30" s="83"/>
      <c r="Q30" s="38"/>
      <c r="R30" s="38"/>
      <c r="S30" s="38"/>
      <c r="T30" s="38"/>
      <c r="U30" s="38"/>
      <c r="V30" s="38"/>
      <c r="W30" s="38"/>
      <c r="X30" s="38"/>
    </row>
    <row r="31" spans="2:24" ht="21" customHeight="1" thickBot="1">
      <c r="B31" s="184"/>
      <c r="C31" s="184"/>
      <c r="D31" s="41"/>
      <c r="E31" s="41"/>
      <c r="F31" s="41"/>
      <c r="G31" s="41"/>
      <c r="H31" s="41"/>
      <c r="I31" s="42"/>
      <c r="J31" s="43"/>
      <c r="K31" s="44"/>
      <c r="L31" s="62"/>
      <c r="M31" s="74"/>
      <c r="N31" s="74"/>
      <c r="O31" s="36"/>
      <c r="Q31" s="55"/>
      <c r="R31" s="55"/>
      <c r="S31" s="55"/>
      <c r="T31" s="55"/>
      <c r="U31" s="55"/>
      <c r="V31" s="55"/>
      <c r="W31" s="55"/>
      <c r="X31" s="55"/>
    </row>
    <row r="32" spans="2:14" s="38" customFormat="1" ht="18.75" customHeight="1" thickBot="1">
      <c r="B32" s="157" t="s">
        <v>59</v>
      </c>
      <c r="C32" s="158"/>
      <c r="D32" s="158"/>
      <c r="E32" s="158"/>
      <c r="F32" s="158"/>
      <c r="G32" s="158"/>
      <c r="H32" s="158"/>
      <c r="I32" s="159"/>
      <c r="J32" s="97">
        <f>+J21+J26+J30</f>
        <v>7297.144172569338</v>
      </c>
      <c r="K32" s="98"/>
      <c r="L32" s="99">
        <f>+L21+L26+L30</f>
        <v>550376.1013699999</v>
      </c>
      <c r="M32" s="75"/>
      <c r="N32" s="75"/>
    </row>
    <row r="33" spans="2:24" ht="18.75" customHeight="1" thickBot="1">
      <c r="B33" s="184"/>
      <c r="C33" s="184"/>
      <c r="D33" s="41"/>
      <c r="E33" s="41"/>
      <c r="F33" s="41"/>
      <c r="G33" s="41"/>
      <c r="H33" s="41"/>
      <c r="I33" s="41"/>
      <c r="J33" s="44"/>
      <c r="K33" s="44"/>
      <c r="L33" s="63"/>
      <c r="M33" s="73"/>
      <c r="N33" s="73"/>
      <c r="O33" s="36"/>
      <c r="Q33" s="55"/>
      <c r="R33" s="55"/>
      <c r="S33" s="55"/>
      <c r="T33" s="55"/>
      <c r="U33" s="55"/>
      <c r="V33" s="55"/>
      <c r="W33" s="55"/>
      <c r="X33" s="55"/>
    </row>
    <row r="34" spans="2:24" ht="15.75" customHeight="1">
      <c r="B34" s="188" t="s">
        <v>60</v>
      </c>
      <c r="C34" s="189"/>
      <c r="D34" s="189"/>
      <c r="E34" s="189"/>
      <c r="F34" s="189"/>
      <c r="G34" s="189"/>
      <c r="H34" s="189"/>
      <c r="I34" s="190"/>
      <c r="J34" s="185" t="s">
        <v>72</v>
      </c>
      <c r="K34" s="186"/>
      <c r="L34" s="187"/>
      <c r="M34" s="81"/>
      <c r="N34" s="81"/>
      <c r="O34" s="36"/>
      <c r="Q34" s="55"/>
      <c r="R34" s="55"/>
      <c r="S34" s="55"/>
      <c r="T34" s="55"/>
      <c r="U34" s="55"/>
      <c r="V34" s="55"/>
      <c r="W34" s="55"/>
      <c r="X34" s="55"/>
    </row>
    <row r="35" spans="2:24" ht="20.25" customHeight="1">
      <c r="B35" s="191"/>
      <c r="C35" s="192"/>
      <c r="D35" s="192"/>
      <c r="E35" s="192"/>
      <c r="F35" s="192"/>
      <c r="G35" s="192"/>
      <c r="H35" s="192"/>
      <c r="I35" s="193"/>
      <c r="J35" s="64" t="s">
        <v>14</v>
      </c>
      <c r="K35" s="65"/>
      <c r="L35" s="66" t="s">
        <v>25</v>
      </c>
      <c r="M35" s="78"/>
      <c r="N35" s="78"/>
      <c r="O35" s="36"/>
      <c r="Q35" s="55"/>
      <c r="R35" s="55"/>
      <c r="S35" s="55"/>
      <c r="T35" s="55"/>
      <c r="U35" s="55"/>
      <c r="V35" s="55"/>
      <c r="W35" s="55"/>
      <c r="X35" s="55"/>
    </row>
    <row r="36" spans="2:24" ht="18" thickBot="1">
      <c r="B36" s="194"/>
      <c r="C36" s="195"/>
      <c r="D36" s="195"/>
      <c r="E36" s="195"/>
      <c r="F36" s="195"/>
      <c r="G36" s="195"/>
      <c r="H36" s="195"/>
      <c r="I36" s="196"/>
      <c r="J36" s="67">
        <f>EXPORTACIONES!J33-J32</f>
        <v>1598.6959032706336</v>
      </c>
      <c r="K36" s="129"/>
      <c r="L36" s="68">
        <f>+EXPORTACIONES!L33-L32</f>
        <v>-193439.64037000004</v>
      </c>
      <c r="M36" s="78"/>
      <c r="N36" s="78"/>
      <c r="O36" s="36"/>
      <c r="Q36" s="55"/>
      <c r="R36" s="55"/>
      <c r="S36" s="55"/>
      <c r="T36" s="55"/>
      <c r="U36" s="55"/>
      <c r="V36" s="55"/>
      <c r="W36" s="55"/>
      <c r="X36" s="55"/>
    </row>
    <row r="37" spans="3:14" ht="15">
      <c r="C37" s="70"/>
      <c r="M37" s="86"/>
      <c r="N37" s="86"/>
    </row>
  </sheetData>
  <sheetProtection/>
  <mergeCells count="35"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0:C10"/>
    <mergeCell ref="B4:C4"/>
    <mergeCell ref="D4:I4"/>
    <mergeCell ref="J4:L4"/>
    <mergeCell ref="B5:C5"/>
    <mergeCell ref="B6:C6"/>
    <mergeCell ref="B7:C7"/>
    <mergeCell ref="B8:C8"/>
    <mergeCell ref="B9:C9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
Fuente: ADUANAS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view="pageBreakPreview" zoomScale="55" zoomScaleNormal="65" zoomScaleSheetLayoutView="55" zoomScalePageLayoutView="0" workbookViewId="0" topLeftCell="A1">
      <selection activeCell="R27" sqref="R26:R27"/>
    </sheetView>
  </sheetViews>
  <sheetFormatPr defaultColWidth="12.57421875" defaultRowHeight="15"/>
  <cols>
    <col min="1" max="1" width="12.57421875" style="25" customWidth="1"/>
    <col min="2" max="2" width="20.57421875" style="25" hidden="1" customWidth="1"/>
    <col min="3" max="3" width="19.421875" style="70" hidden="1" customWidth="1"/>
    <col min="4" max="4" width="19.8515625" style="71" bestFit="1" customWidth="1"/>
    <col min="5" max="5" width="20.57421875" style="71" customWidth="1"/>
    <col min="6" max="6" width="21.57421875" style="71" bestFit="1" customWidth="1"/>
    <col min="7" max="7" width="19.57421875" style="71" bestFit="1" customWidth="1"/>
    <col min="8" max="8" width="17.140625" style="71" bestFit="1" customWidth="1"/>
    <col min="9" max="9" width="19.8515625" style="71" customWidth="1"/>
    <col min="10" max="10" width="21.57421875" style="69" bestFit="1" customWidth="1"/>
    <col min="11" max="11" width="19.57421875" style="69" bestFit="1" customWidth="1"/>
    <col min="12" max="12" width="21.7109375" style="69" customWidth="1"/>
    <col min="13" max="16" width="19.8515625" style="87" customWidth="1"/>
    <col min="17" max="17" width="20.00390625" style="25" customWidth="1"/>
    <col min="18" max="18" width="16.421875" style="25" customWidth="1"/>
    <col min="19" max="16384" width="12.57421875" style="25" customWidth="1"/>
  </cols>
  <sheetData>
    <row r="1" spans="3:16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4"/>
      <c r="N1" s="84"/>
      <c r="O1" s="84"/>
      <c r="P1" s="84"/>
    </row>
    <row r="2" spans="3:16" ht="60" customHeight="1">
      <c r="C2" s="208" t="s">
        <v>74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25" s="69" customFormat="1" ht="15">
      <c r="A3" s="203">
        <v>2017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4">
        <v>2018</v>
      </c>
      <c r="O3" s="204"/>
      <c r="P3" s="204"/>
      <c r="Q3" s="204"/>
      <c r="R3" s="1"/>
      <c r="S3" s="25"/>
      <c r="T3" s="25"/>
      <c r="U3" s="25"/>
      <c r="V3" s="25"/>
      <c r="W3" s="25"/>
      <c r="X3" s="25"/>
      <c r="Y3" s="25"/>
    </row>
    <row r="4" spans="2:25" s="69" customFormat="1" ht="15"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61</v>
      </c>
      <c r="M4" s="72" t="s">
        <v>62</v>
      </c>
      <c r="N4" s="72" t="s">
        <v>0</v>
      </c>
      <c r="O4" s="72" t="s">
        <v>1</v>
      </c>
      <c r="P4" s="72" t="s">
        <v>2</v>
      </c>
      <c r="Q4" s="72" t="s">
        <v>23</v>
      </c>
      <c r="R4" s="1"/>
      <c r="S4" s="25"/>
      <c r="T4" s="25"/>
      <c r="U4" s="25"/>
      <c r="V4" s="25"/>
      <c r="W4" s="25"/>
      <c r="X4" s="25"/>
      <c r="Y4" s="25"/>
    </row>
    <row r="5" spans="1:25" s="69" customFormat="1" ht="15">
      <c r="A5" s="205" t="s">
        <v>10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/>
      <c r="R5" s="1"/>
      <c r="S5" s="25"/>
      <c r="T5" s="25"/>
      <c r="U5" s="25"/>
      <c r="V5" s="25"/>
      <c r="W5" s="25"/>
      <c r="X5" s="25"/>
      <c r="Y5" s="25"/>
    </row>
    <row r="6" spans="1:25" s="69" customFormat="1" ht="15">
      <c r="A6" s="4" t="s">
        <v>11</v>
      </c>
      <c r="B6" s="4">
        <v>267145.48563</v>
      </c>
      <c r="C6" s="5">
        <v>275651.98253999994</v>
      </c>
      <c r="D6" s="5">
        <v>252580.22037000002</v>
      </c>
      <c r="E6" s="5">
        <v>266502.53459000005</v>
      </c>
      <c r="F6" s="5">
        <v>256698.35918000003</v>
      </c>
      <c r="G6" s="5">
        <v>200751.48306999996</v>
      </c>
      <c r="H6" s="5">
        <v>229902.31208</v>
      </c>
      <c r="I6" s="5">
        <v>281592.4081</v>
      </c>
      <c r="J6" s="4">
        <v>234680.82488000006</v>
      </c>
      <c r="K6" s="6">
        <v>225854.35089</v>
      </c>
      <c r="L6" s="6">
        <v>326292.75641999993</v>
      </c>
      <c r="M6" s="6">
        <v>375880.30439</v>
      </c>
      <c r="N6" s="6">
        <v>436935.00989</v>
      </c>
      <c r="O6" s="6">
        <v>233879.46000000005</v>
      </c>
      <c r="P6" s="6">
        <f>+EXPORTACIONES!L33</f>
        <v>356936.4609999999</v>
      </c>
      <c r="Q6" s="6">
        <f>+N6+O6+P6</f>
        <v>1027750.93089</v>
      </c>
      <c r="R6" s="1"/>
      <c r="S6" s="25"/>
      <c r="T6" s="25"/>
      <c r="U6" s="25"/>
      <c r="V6" s="25"/>
      <c r="W6" s="25"/>
      <c r="X6" s="25"/>
      <c r="Y6" s="25"/>
    </row>
    <row r="7" spans="1:25" s="69" customFormat="1" ht="15">
      <c r="A7" s="4" t="s">
        <v>12</v>
      </c>
      <c r="B7" s="4">
        <v>436115.02289</v>
      </c>
      <c r="C7" s="4">
        <v>440739.59678</v>
      </c>
      <c r="D7" s="4">
        <v>425851.983786</v>
      </c>
      <c r="E7" s="4">
        <v>358124.077534</v>
      </c>
      <c r="F7" s="7">
        <v>380718.648479</v>
      </c>
      <c r="G7" s="7">
        <v>389342.389937</v>
      </c>
      <c r="H7" s="7">
        <v>374173.532766</v>
      </c>
      <c r="I7" s="7">
        <v>486823.408939</v>
      </c>
      <c r="J7" s="7">
        <v>520503.669427</v>
      </c>
      <c r="K7" s="8">
        <v>456061.938231</v>
      </c>
      <c r="L7" s="88">
        <v>547670.112064</v>
      </c>
      <c r="M7" s="88">
        <v>630204.3890840001</v>
      </c>
      <c r="N7" s="88">
        <v>557773.9301590001</v>
      </c>
      <c r="O7" s="88">
        <v>529457.8719200002</v>
      </c>
      <c r="P7" s="88">
        <f>+IMPORTACIONES!L32</f>
        <v>550376.1013699999</v>
      </c>
      <c r="Q7" s="6">
        <f>+N7+O7+P7</f>
        <v>1637607.9034490003</v>
      </c>
      <c r="R7" s="1"/>
      <c r="S7" s="25"/>
      <c r="T7" s="25"/>
      <c r="U7" s="25"/>
      <c r="V7" s="25"/>
      <c r="W7" s="25"/>
      <c r="X7" s="25"/>
      <c r="Y7" s="25"/>
    </row>
    <row r="8" spans="1:25" s="69" customFormat="1" ht="15">
      <c r="A8" s="4" t="s">
        <v>13</v>
      </c>
      <c r="B8" s="4">
        <f>+B6-B7</f>
        <v>-168969.53726</v>
      </c>
      <c r="C8" s="4">
        <f aca="true" t="shared" si="0" ref="C8:M8">+C6-C7</f>
        <v>-165087.61424000008</v>
      </c>
      <c r="D8" s="4">
        <f t="shared" si="0"/>
        <v>-173271.76341599997</v>
      </c>
      <c r="E8" s="4">
        <f t="shared" si="0"/>
        <v>-91621.54294399993</v>
      </c>
      <c r="F8" s="4">
        <f t="shared" si="0"/>
        <v>-124020.289299</v>
      </c>
      <c r="G8" s="4">
        <f t="shared" si="0"/>
        <v>-188590.90686700004</v>
      </c>
      <c r="H8" s="4">
        <f t="shared" si="0"/>
        <v>-144271.22068600002</v>
      </c>
      <c r="I8" s="4">
        <f t="shared" si="0"/>
        <v>-205231.000839</v>
      </c>
      <c r="J8" s="4">
        <f t="shared" si="0"/>
        <v>-285822.8445469999</v>
      </c>
      <c r="K8" s="4">
        <f t="shared" si="0"/>
        <v>-230207.58734099998</v>
      </c>
      <c r="L8" s="4">
        <f t="shared" si="0"/>
        <v>-221377.35564400005</v>
      </c>
      <c r="M8" s="4">
        <f t="shared" si="0"/>
        <v>-254324.08469400014</v>
      </c>
      <c r="N8" s="4">
        <f>+N6-N7</f>
        <v>-120838.92026900011</v>
      </c>
      <c r="O8" s="4">
        <f>+O6-O7</f>
        <v>-295578.4119200001</v>
      </c>
      <c r="P8" s="4">
        <f>+P6-P7</f>
        <v>-193439.64037000004</v>
      </c>
      <c r="Q8" s="4">
        <f>+Q6-Q7</f>
        <v>-609856.9725590004</v>
      </c>
      <c r="R8" s="1"/>
      <c r="S8" s="25"/>
      <c r="T8" s="25"/>
      <c r="U8" s="25"/>
      <c r="V8" s="25"/>
      <c r="W8" s="25"/>
      <c r="X8" s="25"/>
      <c r="Y8" s="25"/>
    </row>
    <row r="9" spans="1:18" ht="15">
      <c r="A9" s="205" t="s">
        <v>14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1"/>
    </row>
    <row r="10" spans="1:18" ht="15">
      <c r="A10" s="4" t="s">
        <v>11</v>
      </c>
      <c r="B10" s="4">
        <v>8388.630177693463</v>
      </c>
      <c r="C10" s="5">
        <v>9551.50298550461</v>
      </c>
      <c r="D10" s="5">
        <v>8587.008506096889</v>
      </c>
      <c r="E10" s="5">
        <v>8047.356330019051</v>
      </c>
      <c r="F10" s="5">
        <v>9617.949300560485</v>
      </c>
      <c r="G10" s="5">
        <v>7455.957666727921</v>
      </c>
      <c r="H10" s="5">
        <v>5899.641616430107</v>
      </c>
      <c r="I10" s="5">
        <v>10262.662000728371</v>
      </c>
      <c r="J10" s="4">
        <v>7084.283256879057</v>
      </c>
      <c r="K10" s="4">
        <v>6497.022802007783</v>
      </c>
      <c r="L10" s="4">
        <v>6856.235233658448</v>
      </c>
      <c r="M10" s="4">
        <v>7488.81689284755</v>
      </c>
      <c r="N10" s="4">
        <v>9875.290566700718</v>
      </c>
      <c r="O10" s="4">
        <v>5424.580473767683</v>
      </c>
      <c r="P10" s="4">
        <f>+EXPORTACIONES!J33</f>
        <v>8895.840075839971</v>
      </c>
      <c r="Q10" s="4">
        <f>+N10+O10+P10</f>
        <v>24195.711116308372</v>
      </c>
      <c r="R10" s="1"/>
    </row>
    <row r="11" spans="1:18" ht="15">
      <c r="A11" s="4" t="s">
        <v>12</v>
      </c>
      <c r="B11" s="4">
        <v>7212.92007112689</v>
      </c>
      <c r="C11" s="4">
        <v>7141.02293451307</v>
      </c>
      <c r="D11" s="4">
        <v>7208.47663929319</v>
      </c>
      <c r="E11" s="4">
        <v>6616.21303801598</v>
      </c>
      <c r="F11" s="7">
        <v>6559.54379319738</v>
      </c>
      <c r="G11" s="7">
        <v>6872.15926253519</v>
      </c>
      <c r="H11" s="7">
        <v>6873.12572344156</v>
      </c>
      <c r="I11" s="7">
        <v>7752.49872142395</v>
      </c>
      <c r="J11" s="7">
        <v>8324.83283139387</v>
      </c>
      <c r="K11" s="7">
        <v>6771.05061070754</v>
      </c>
      <c r="L11" s="89">
        <v>7897.88834489172</v>
      </c>
      <c r="M11" s="89">
        <v>9058.624773644266</v>
      </c>
      <c r="N11" s="89">
        <v>7271.794237732875</v>
      </c>
      <c r="O11" s="89">
        <v>7305.318928578365</v>
      </c>
      <c r="P11" s="89">
        <f>+IMPORTACIONES!J32</f>
        <v>7297.144172569338</v>
      </c>
      <c r="Q11" s="4">
        <f>+N11+O11+P11</f>
        <v>21874.257338880576</v>
      </c>
      <c r="R11" s="1"/>
    </row>
    <row r="12" spans="1:18" ht="15">
      <c r="A12" s="4" t="s">
        <v>13</v>
      </c>
      <c r="B12" s="4">
        <f>+B10-B11</f>
        <v>1175.710106566573</v>
      </c>
      <c r="C12" s="4">
        <f aca="true" t="shared" si="1" ref="C12:P12">+C10-C11</f>
        <v>2410.4800509915403</v>
      </c>
      <c r="D12" s="4">
        <f t="shared" si="1"/>
        <v>1378.531866803699</v>
      </c>
      <c r="E12" s="4">
        <f t="shared" si="1"/>
        <v>1431.143292003071</v>
      </c>
      <c r="F12" s="4">
        <f t="shared" si="1"/>
        <v>3058.4055073631052</v>
      </c>
      <c r="G12" s="4">
        <f t="shared" si="1"/>
        <v>583.7984041927311</v>
      </c>
      <c r="H12" s="4">
        <f t="shared" si="1"/>
        <v>-973.4841070114526</v>
      </c>
      <c r="I12" s="4">
        <f t="shared" si="1"/>
        <v>2510.163279304421</v>
      </c>
      <c r="J12" s="4">
        <f t="shared" si="1"/>
        <v>-1240.5495745148119</v>
      </c>
      <c r="K12" s="4">
        <f t="shared" si="1"/>
        <v>-274.02780869975686</v>
      </c>
      <c r="L12" s="4">
        <f t="shared" si="1"/>
        <v>-1041.6531112332723</v>
      </c>
      <c r="M12" s="4">
        <f t="shared" si="1"/>
        <v>-1569.8078807967158</v>
      </c>
      <c r="N12" s="4">
        <f t="shared" si="1"/>
        <v>2603.4963289678426</v>
      </c>
      <c r="O12" s="4">
        <f t="shared" si="1"/>
        <v>-1880.738454810682</v>
      </c>
      <c r="P12" s="4">
        <f t="shared" si="1"/>
        <v>1598.6959032706336</v>
      </c>
      <c r="Q12" s="4">
        <f>+Q10-Q11</f>
        <v>2321.453777427796</v>
      </c>
      <c r="R12" s="1"/>
    </row>
    <row r="13" spans="2:18" ht="12.75">
      <c r="B13" s="2"/>
      <c r="C13" s="2"/>
      <c r="D13" s="2"/>
      <c r="E13" s="2"/>
      <c r="F13" s="2"/>
      <c r="G13" s="2"/>
      <c r="H13" s="2"/>
      <c r="I13" s="1"/>
      <c r="J13" s="3"/>
      <c r="K13" s="1"/>
      <c r="L13" s="1"/>
      <c r="M13" s="1"/>
      <c r="N13" s="1"/>
      <c r="O13" s="1"/>
      <c r="P13" s="1"/>
      <c r="Q13" s="1"/>
      <c r="R13" s="1"/>
    </row>
    <row r="14" spans="2:18" ht="12.75">
      <c r="B14" s="2"/>
      <c r="C14" s="2"/>
      <c r="D14" s="2"/>
      <c r="E14" s="2"/>
      <c r="F14" s="2"/>
      <c r="G14" s="2"/>
      <c r="H14" s="2"/>
      <c r="I14" s="1"/>
      <c r="J14" s="3"/>
      <c r="K14" s="1"/>
      <c r="L14" s="1"/>
      <c r="M14" s="1"/>
      <c r="N14" s="1"/>
      <c r="O14" s="1"/>
      <c r="P14" s="1"/>
      <c r="Q14" s="1"/>
      <c r="R14" s="1"/>
    </row>
    <row r="15" spans="2:18" ht="12.75">
      <c r="B15" s="2"/>
      <c r="C15" s="2"/>
      <c r="D15" s="2"/>
      <c r="E15" s="2"/>
      <c r="F15" s="2"/>
      <c r="G15" s="2"/>
      <c r="H15" s="2"/>
      <c r="I15" s="1"/>
      <c r="J15" s="3"/>
      <c r="K15" s="1"/>
      <c r="L15" s="1"/>
      <c r="M15" s="1"/>
      <c r="N15" s="1"/>
      <c r="O15" s="1"/>
      <c r="P15" s="1"/>
      <c r="Q15" s="1"/>
      <c r="R15" s="1"/>
    </row>
    <row r="16" spans="2:18" ht="12.75">
      <c r="B16" s="2"/>
      <c r="C16" s="2"/>
      <c r="D16" s="2"/>
      <c r="E16" s="2"/>
      <c r="F16" s="2"/>
      <c r="G16" s="2"/>
      <c r="H16" s="2"/>
      <c r="I16" s="1"/>
      <c r="J16" s="3"/>
      <c r="K16" s="1"/>
      <c r="L16" s="1"/>
      <c r="M16" s="1"/>
      <c r="N16" s="1"/>
      <c r="O16" s="1"/>
      <c r="P16" s="1"/>
      <c r="Q16" s="1"/>
      <c r="R16" s="1"/>
    </row>
    <row r="17" spans="2:18" ht="12.75">
      <c r="B17" s="2"/>
      <c r="C17" s="2"/>
      <c r="D17" s="2"/>
      <c r="E17" s="2"/>
      <c r="F17" s="2"/>
      <c r="G17" s="9"/>
      <c r="H17" s="2"/>
      <c r="I17" s="10"/>
      <c r="J17" s="11"/>
      <c r="K17" s="10"/>
      <c r="L17" s="10"/>
      <c r="M17" s="10"/>
      <c r="N17" s="10"/>
      <c r="O17" s="10"/>
      <c r="P17" s="10"/>
      <c r="Q17" s="10"/>
      <c r="R17" s="10"/>
    </row>
    <row r="18" spans="2:18" ht="12.75">
      <c r="B18" s="12"/>
      <c r="C18" s="12"/>
      <c r="D18" s="12"/>
      <c r="E18" s="12"/>
      <c r="F18" s="12"/>
      <c r="G18" s="12"/>
      <c r="H18" s="12"/>
      <c r="I18" s="13"/>
      <c r="J18" s="14"/>
      <c r="K18" s="13"/>
      <c r="L18" s="13"/>
      <c r="M18" s="13"/>
      <c r="N18" s="13"/>
      <c r="O18" s="13"/>
      <c r="P18" s="13"/>
      <c r="Q18" s="13"/>
      <c r="R18" s="13"/>
    </row>
    <row r="19" spans="2:18" ht="12.75">
      <c r="B19" s="201"/>
      <c r="C19" s="201"/>
      <c r="D19" s="201"/>
      <c r="E19" s="201"/>
      <c r="F19" s="201"/>
      <c r="G19" s="201"/>
      <c r="H19" s="201"/>
      <c r="I19" s="13"/>
      <c r="J19" s="14"/>
      <c r="K19" s="13"/>
      <c r="L19" s="13"/>
      <c r="M19" s="13"/>
      <c r="N19" s="13"/>
      <c r="O19" s="13"/>
      <c r="P19" s="13"/>
      <c r="Q19" s="13"/>
      <c r="R19" s="13"/>
    </row>
    <row r="20" spans="2:18" ht="12.75">
      <c r="B20" s="201"/>
      <c r="C20" s="201"/>
      <c r="D20" s="201"/>
      <c r="E20" s="201"/>
      <c r="F20" s="201"/>
      <c r="G20" s="201"/>
      <c r="H20" s="201"/>
      <c r="I20" s="10"/>
      <c r="J20" s="11"/>
      <c r="K20" s="10"/>
      <c r="L20" s="10"/>
      <c r="M20" s="10"/>
      <c r="N20" s="10"/>
      <c r="O20" s="10"/>
      <c r="P20" s="10"/>
      <c r="Q20" s="10"/>
      <c r="R20" s="10"/>
    </row>
    <row r="21" spans="2:18" ht="12.75">
      <c r="B21" s="9"/>
      <c r="C21" s="9"/>
      <c r="D21" s="9"/>
      <c r="E21" s="9"/>
      <c r="F21" s="9"/>
      <c r="G21" s="9"/>
      <c r="H21" s="9"/>
      <c r="I21" s="10"/>
      <c r="J21" s="11"/>
      <c r="K21" s="10"/>
      <c r="L21" s="10"/>
      <c r="M21" s="10"/>
      <c r="N21" s="10"/>
      <c r="O21" s="10"/>
      <c r="P21" s="10"/>
      <c r="Q21" s="10"/>
      <c r="R21" s="10"/>
    </row>
    <row r="22" spans="2:18" ht="12.75">
      <c r="B22" s="9"/>
      <c r="C22" s="9"/>
      <c r="D22" s="2"/>
      <c r="E22" s="9"/>
      <c r="F22" s="9"/>
      <c r="G22" s="9"/>
      <c r="H22" s="15"/>
      <c r="I22" s="10"/>
      <c r="J22" s="11"/>
      <c r="K22" s="10"/>
      <c r="L22" s="10"/>
      <c r="M22" s="10"/>
      <c r="N22" s="10"/>
      <c r="O22" s="10"/>
      <c r="P22" s="10"/>
      <c r="Q22" s="10"/>
      <c r="R22" s="10"/>
    </row>
    <row r="23" spans="2:18" ht="12.75">
      <c r="B23" s="9"/>
      <c r="C23" s="9"/>
      <c r="D23" s="2"/>
      <c r="E23" s="9"/>
      <c r="F23" s="9"/>
      <c r="G23" s="9"/>
      <c r="H23" s="9"/>
      <c r="I23" s="10"/>
      <c r="J23" s="11"/>
      <c r="K23" s="10"/>
      <c r="L23" s="10"/>
      <c r="M23" s="10"/>
      <c r="N23" s="10"/>
      <c r="O23" s="10"/>
      <c r="P23" s="10"/>
      <c r="Q23" s="10"/>
      <c r="R23" s="10"/>
    </row>
    <row r="24" spans="2:18" ht="12.75">
      <c r="B24" s="9"/>
      <c r="C24" s="9"/>
      <c r="D24" s="2"/>
      <c r="E24" s="9"/>
      <c r="F24" s="9"/>
      <c r="G24" s="9"/>
      <c r="H24" s="9"/>
      <c r="I24" s="10"/>
      <c r="J24" s="11"/>
      <c r="K24" s="10"/>
      <c r="L24" s="10"/>
      <c r="M24" s="10"/>
      <c r="N24" s="10"/>
      <c r="O24" s="10"/>
      <c r="P24" s="10"/>
      <c r="Q24" s="10"/>
      <c r="R24" s="16"/>
    </row>
    <row r="25" spans="2:18" ht="12.75">
      <c r="B25" s="9"/>
      <c r="C25" s="9"/>
      <c r="D25" s="2"/>
      <c r="E25" s="9"/>
      <c r="F25" s="9"/>
      <c r="G25" s="9"/>
      <c r="H25" s="9"/>
      <c r="I25" s="17"/>
      <c r="J25" s="18"/>
      <c r="K25" s="17"/>
      <c r="L25" s="17"/>
      <c r="M25" s="17"/>
      <c r="N25" s="17"/>
      <c r="O25" s="17"/>
      <c r="P25" s="17"/>
      <c r="Q25" s="17"/>
      <c r="R25" s="16"/>
    </row>
    <row r="26" spans="2:18" ht="12.75">
      <c r="B26" s="9"/>
      <c r="C26" s="9"/>
      <c r="D26" s="9"/>
      <c r="E26" s="9"/>
      <c r="F26" s="9"/>
      <c r="G26" s="9"/>
      <c r="H26" s="9"/>
      <c r="I26" s="17"/>
      <c r="J26" s="18"/>
      <c r="K26" s="17"/>
      <c r="L26" s="17"/>
      <c r="M26" s="17"/>
      <c r="N26" s="17"/>
      <c r="O26" s="17"/>
      <c r="P26" s="17"/>
      <c r="Q26" s="17"/>
      <c r="R26" s="16"/>
    </row>
    <row r="27" spans="2:18" ht="12.75">
      <c r="B27" s="202"/>
      <c r="C27" s="202"/>
      <c r="D27" s="202"/>
      <c r="E27" s="202"/>
      <c r="F27" s="202"/>
      <c r="G27" s="202"/>
      <c r="H27" s="202"/>
      <c r="I27" s="19"/>
      <c r="J27" s="20"/>
      <c r="K27" s="19"/>
      <c r="L27" s="19"/>
      <c r="M27" s="19"/>
      <c r="N27" s="19"/>
      <c r="O27" s="19"/>
      <c r="P27" s="19"/>
      <c r="Q27" s="19"/>
      <c r="R27" s="16"/>
    </row>
    <row r="28" spans="2:18" ht="12.75">
      <c r="B28" s="21"/>
      <c r="C28" s="21"/>
      <c r="D28" s="21"/>
      <c r="E28" s="21"/>
      <c r="F28" s="21"/>
      <c r="G28" s="21"/>
      <c r="H28" s="21"/>
      <c r="I28" s="1"/>
      <c r="J28" s="3"/>
      <c r="K28" s="1"/>
      <c r="L28" s="1"/>
      <c r="M28" s="1"/>
      <c r="N28" s="1"/>
      <c r="O28" s="1"/>
      <c r="P28" s="1"/>
      <c r="Q28" s="1"/>
      <c r="R28" s="16"/>
    </row>
    <row r="29" spans="2:18" ht="12.75">
      <c r="B29" s="21"/>
      <c r="C29" s="21"/>
      <c r="D29" s="21"/>
      <c r="E29" s="21"/>
      <c r="F29" s="21"/>
      <c r="G29" s="21"/>
      <c r="H29" s="21"/>
      <c r="I29" s="1"/>
      <c r="J29" s="3"/>
      <c r="K29" s="1"/>
      <c r="L29" s="1"/>
      <c r="M29" s="1"/>
      <c r="N29" s="1"/>
      <c r="O29" s="1"/>
      <c r="P29" s="1"/>
      <c r="Q29" s="1"/>
      <c r="R29" s="16"/>
    </row>
    <row r="30" spans="2:18" ht="12.75">
      <c r="B30" s="21"/>
      <c r="C30" s="21"/>
      <c r="D30" s="21"/>
      <c r="E30" s="21"/>
      <c r="F30" s="21"/>
      <c r="G30" s="21"/>
      <c r="H30" s="21"/>
      <c r="I30" s="1"/>
      <c r="J30" s="3"/>
      <c r="K30" s="1"/>
      <c r="L30" s="1"/>
      <c r="M30" s="1"/>
      <c r="N30" s="1"/>
      <c r="O30" s="1"/>
      <c r="P30" s="1"/>
      <c r="Q30" s="1"/>
      <c r="R30" s="16"/>
    </row>
    <row r="31" spans="2:18" ht="12.75">
      <c r="B31" s="21"/>
      <c r="C31" s="21"/>
      <c r="D31" s="21"/>
      <c r="E31" s="21"/>
      <c r="F31" s="21"/>
      <c r="G31" s="21"/>
      <c r="H31" s="21"/>
      <c r="I31" s="1"/>
      <c r="J31" s="3"/>
      <c r="K31" s="1"/>
      <c r="L31" s="1"/>
      <c r="M31" s="1"/>
      <c r="N31" s="1"/>
      <c r="O31" s="1"/>
      <c r="P31" s="1"/>
      <c r="Q31" s="1"/>
      <c r="R31" s="16"/>
    </row>
    <row r="32" spans="2:18" ht="12.75"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  <c r="R32" s="16"/>
    </row>
    <row r="33" spans="2:18" ht="12.75">
      <c r="B33" s="1"/>
      <c r="C33" s="1"/>
      <c r="D33" s="22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6"/>
    </row>
    <row r="34" spans="2:18" ht="12.75"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6"/>
    </row>
    <row r="35" spans="2:18" ht="12.75"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6"/>
    </row>
    <row r="36" spans="2:18" ht="12.75"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6"/>
    </row>
    <row r="37" spans="2:18" ht="12.75"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6"/>
    </row>
    <row r="38" spans="3:19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3:19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3:19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3" spans="1:16" s="145" customFormat="1" ht="15">
      <c r="A43" s="145">
        <v>2017</v>
      </c>
      <c r="C43" s="146"/>
      <c r="D43" s="147"/>
      <c r="E43" s="147"/>
      <c r="F43" s="147"/>
      <c r="G43" s="147"/>
      <c r="H43" s="147"/>
      <c r="I43" s="147"/>
      <c r="J43" s="148"/>
      <c r="K43" s="148"/>
      <c r="L43" s="148"/>
      <c r="M43" s="149"/>
      <c r="N43" s="149"/>
      <c r="O43" s="149"/>
      <c r="P43" s="149"/>
    </row>
    <row r="44" spans="2:16" s="145" customFormat="1" ht="15">
      <c r="B44" s="145" t="s">
        <v>0</v>
      </c>
      <c r="C44" s="146" t="s">
        <v>1</v>
      </c>
      <c r="D44" s="147" t="s">
        <v>2</v>
      </c>
      <c r="E44" s="147" t="s">
        <v>3</v>
      </c>
      <c r="F44" s="147" t="s">
        <v>4</v>
      </c>
      <c r="G44" s="147" t="s">
        <v>5</v>
      </c>
      <c r="H44" s="147" t="s">
        <v>6</v>
      </c>
      <c r="I44" s="147" t="s">
        <v>7</v>
      </c>
      <c r="J44" s="148" t="s">
        <v>8</v>
      </c>
      <c r="K44" s="148" t="s">
        <v>9</v>
      </c>
      <c r="L44" s="148" t="s">
        <v>61</v>
      </c>
      <c r="M44" s="149" t="s">
        <v>62</v>
      </c>
      <c r="N44" s="148" t="s">
        <v>0</v>
      </c>
      <c r="O44" s="149" t="s">
        <v>1</v>
      </c>
      <c r="P44" s="148" t="s">
        <v>2</v>
      </c>
    </row>
    <row r="45" spans="1:16" s="145" customFormat="1" ht="15">
      <c r="A45" s="145" t="s">
        <v>10</v>
      </c>
      <c r="C45" s="146"/>
      <c r="D45" s="147"/>
      <c r="E45" s="147"/>
      <c r="F45" s="147"/>
      <c r="G45" s="147"/>
      <c r="H45" s="147"/>
      <c r="I45" s="147"/>
      <c r="J45" s="148"/>
      <c r="K45" s="148"/>
      <c r="L45" s="148"/>
      <c r="M45" s="149"/>
      <c r="N45" s="149"/>
      <c r="O45" s="149"/>
      <c r="P45" s="149"/>
    </row>
    <row r="46" spans="1:16" s="145" customFormat="1" ht="15">
      <c r="A46" s="145" t="s">
        <v>11</v>
      </c>
      <c r="B46" s="145">
        <v>267145.48563</v>
      </c>
      <c r="C46" s="146">
        <v>275651.98253999994</v>
      </c>
      <c r="D46" s="147">
        <v>252580.22037000002</v>
      </c>
      <c r="E46" s="147">
        <v>266502.53459000005</v>
      </c>
      <c r="F46" s="147">
        <v>256698.35918000003</v>
      </c>
      <c r="G46" s="147">
        <v>200751.48306999996</v>
      </c>
      <c r="H46" s="147">
        <v>229902.31208</v>
      </c>
      <c r="I46" s="147">
        <v>281592.4081</v>
      </c>
      <c r="J46" s="148">
        <v>234680.82488000006</v>
      </c>
      <c r="K46" s="148">
        <v>225854.35089</v>
      </c>
      <c r="L46" s="148">
        <v>326292.75641999993</v>
      </c>
      <c r="M46" s="149">
        <v>375880.30439</v>
      </c>
      <c r="N46" s="143">
        <v>436935.00989</v>
      </c>
      <c r="O46" s="143">
        <v>233879.46000000005</v>
      </c>
      <c r="P46" s="143">
        <v>356936.4609999999</v>
      </c>
    </row>
    <row r="47" spans="1:16" s="145" customFormat="1" ht="15">
      <c r="A47" s="145" t="s">
        <v>12</v>
      </c>
      <c r="B47" s="145">
        <v>-436115.02289</v>
      </c>
      <c r="C47" s="146">
        <v>-440739.59678</v>
      </c>
      <c r="D47" s="147">
        <v>-425851.983786</v>
      </c>
      <c r="E47" s="147">
        <v>-358124.077534</v>
      </c>
      <c r="F47" s="147">
        <v>-380718.648479</v>
      </c>
      <c r="G47" s="147">
        <v>-389342.389937</v>
      </c>
      <c r="H47" s="147">
        <v>-374173.532766</v>
      </c>
      <c r="I47" s="147">
        <v>-486823.408939</v>
      </c>
      <c r="J47" s="148">
        <v>-520503.669427</v>
      </c>
      <c r="K47" s="148">
        <v>-456061.938231</v>
      </c>
      <c r="L47" s="148">
        <v>-547670.112064</v>
      </c>
      <c r="M47" s="149">
        <v>-630204.389084</v>
      </c>
      <c r="N47" s="144">
        <v>-557773.930159</v>
      </c>
      <c r="O47" s="144">
        <v>-529457.87192</v>
      </c>
      <c r="P47" s="144">
        <v>-550376.10137</v>
      </c>
    </row>
    <row r="48" spans="1:16" s="145" customFormat="1" ht="12.75">
      <c r="A48" s="145" t="s">
        <v>13</v>
      </c>
      <c r="B48" s="145">
        <f>+B46+B47</f>
        <v>-168969.53726</v>
      </c>
      <c r="C48" s="145">
        <f aca="true" t="shared" si="2" ref="C48:M48">+C46+C47</f>
        <v>-165087.61424000008</v>
      </c>
      <c r="D48" s="145">
        <f t="shared" si="2"/>
        <v>-173271.76341599997</v>
      </c>
      <c r="E48" s="145">
        <f t="shared" si="2"/>
        <v>-91621.54294399993</v>
      </c>
      <c r="F48" s="145">
        <f t="shared" si="2"/>
        <v>-124020.289299</v>
      </c>
      <c r="G48" s="145">
        <f t="shared" si="2"/>
        <v>-188590.90686700004</v>
      </c>
      <c r="H48" s="145">
        <f t="shared" si="2"/>
        <v>-144271.22068600002</v>
      </c>
      <c r="I48" s="145">
        <f t="shared" si="2"/>
        <v>-205231.000839</v>
      </c>
      <c r="J48" s="145">
        <f t="shared" si="2"/>
        <v>-285822.8445469999</v>
      </c>
      <c r="K48" s="145">
        <f t="shared" si="2"/>
        <v>-230207.58734099998</v>
      </c>
      <c r="L48" s="145">
        <f t="shared" si="2"/>
        <v>-221377.35564400005</v>
      </c>
      <c r="M48" s="145">
        <f t="shared" si="2"/>
        <v>-254324.08469400002</v>
      </c>
      <c r="N48" s="145">
        <f>+N46+N47</f>
        <v>-120838.920269</v>
      </c>
      <c r="O48" s="145">
        <f>+O46+O47</f>
        <v>-295578.41191999987</v>
      </c>
      <c r="P48" s="145">
        <f>+P46+P47</f>
        <v>-193439.64037000015</v>
      </c>
    </row>
    <row r="49" spans="1:16" s="145" customFormat="1" ht="15">
      <c r="A49" s="145" t="s">
        <v>14</v>
      </c>
      <c r="C49" s="146"/>
      <c r="D49" s="147"/>
      <c r="E49" s="147"/>
      <c r="F49" s="147"/>
      <c r="G49" s="147"/>
      <c r="H49" s="147"/>
      <c r="I49" s="147"/>
      <c r="J49" s="148"/>
      <c r="K49" s="148"/>
      <c r="L49" s="148"/>
      <c r="M49" s="149"/>
      <c r="N49" s="149"/>
      <c r="O49" s="149"/>
      <c r="P49" s="149"/>
    </row>
    <row r="50" spans="1:16" s="145" customFormat="1" ht="15">
      <c r="A50" s="145" t="s">
        <v>11</v>
      </c>
      <c r="B50" s="145">
        <v>8388.630177693463</v>
      </c>
      <c r="C50" s="146">
        <v>9551.50298550461</v>
      </c>
      <c r="D50" s="147">
        <v>8587.008506096889</v>
      </c>
      <c r="E50" s="147">
        <v>8047.356330019051</v>
      </c>
      <c r="F50" s="147">
        <v>9617.949300560485</v>
      </c>
      <c r="G50" s="147">
        <v>7455.957666727921</v>
      </c>
      <c r="H50" s="147">
        <v>5899.641616430107</v>
      </c>
      <c r="I50" s="147">
        <v>10262.662000728371</v>
      </c>
      <c r="J50" s="148">
        <v>7084.283256879057</v>
      </c>
      <c r="K50" s="148">
        <v>6497.022802007783</v>
      </c>
      <c r="L50" s="148">
        <v>6856.235233658448</v>
      </c>
      <c r="M50" s="149">
        <v>7488.81689284755</v>
      </c>
      <c r="N50" s="143">
        <v>9875.290566700718</v>
      </c>
      <c r="O50" s="143">
        <v>5424.580473767683</v>
      </c>
      <c r="P50" s="143">
        <v>8895.840075839971</v>
      </c>
    </row>
    <row r="51" spans="1:16" s="145" customFormat="1" ht="15">
      <c r="A51" s="145" t="s">
        <v>12</v>
      </c>
      <c r="B51" s="145">
        <v>-7212.92007112689</v>
      </c>
      <c r="C51" s="146">
        <v>-7141.02293451307</v>
      </c>
      <c r="D51" s="147">
        <v>-7208.47663929319</v>
      </c>
      <c r="E51" s="147">
        <v>-6616.21303801598</v>
      </c>
      <c r="F51" s="147">
        <v>-6559.54379319738</v>
      </c>
      <c r="G51" s="147">
        <v>-6872.15926253519</v>
      </c>
      <c r="H51" s="147">
        <v>-6873.12572344156</v>
      </c>
      <c r="I51" s="147">
        <v>-7752.49872142395</v>
      </c>
      <c r="J51" s="148">
        <v>-8324.83283139387</v>
      </c>
      <c r="K51" s="148">
        <v>-6771.05061070754</v>
      </c>
      <c r="L51" s="148">
        <v>-7897.88834489172</v>
      </c>
      <c r="M51" s="149">
        <v>-9058.62477364427</v>
      </c>
      <c r="N51" s="144">
        <v>-7271.79423773288</v>
      </c>
      <c r="O51" s="144">
        <v>-7305.31892857836</v>
      </c>
      <c r="P51" s="144">
        <v>-7297.14417256934</v>
      </c>
    </row>
    <row r="52" spans="1:16" s="145" customFormat="1" ht="12.75">
      <c r="A52" s="145" t="s">
        <v>13</v>
      </c>
      <c r="B52" s="145">
        <f>+B50+B51</f>
        <v>1175.710106566573</v>
      </c>
      <c r="C52" s="145">
        <f aca="true" t="shared" si="3" ref="C52:M52">+C50+C51</f>
        <v>2410.4800509915403</v>
      </c>
      <c r="D52" s="145">
        <f t="shared" si="3"/>
        <v>1378.531866803699</v>
      </c>
      <c r="E52" s="145">
        <f t="shared" si="3"/>
        <v>1431.143292003071</v>
      </c>
      <c r="F52" s="145">
        <f t="shared" si="3"/>
        <v>3058.4055073631052</v>
      </c>
      <c r="G52" s="145">
        <f t="shared" si="3"/>
        <v>583.7984041927311</v>
      </c>
      <c r="H52" s="145">
        <f t="shared" si="3"/>
        <v>-973.4841070114526</v>
      </c>
      <c r="I52" s="145">
        <f t="shared" si="3"/>
        <v>2510.163279304421</v>
      </c>
      <c r="J52" s="145">
        <f t="shared" si="3"/>
        <v>-1240.5495745148119</v>
      </c>
      <c r="K52" s="145">
        <f t="shared" si="3"/>
        <v>-274.02780869975686</v>
      </c>
      <c r="L52" s="145">
        <f t="shared" si="3"/>
        <v>-1041.6531112332723</v>
      </c>
      <c r="M52" s="145">
        <f t="shared" si="3"/>
        <v>-1569.8078807967195</v>
      </c>
      <c r="N52" s="145">
        <f>+N50+N51</f>
        <v>2603.496328967838</v>
      </c>
      <c r="O52" s="145">
        <f>+O50+O51</f>
        <v>-1880.7384548106775</v>
      </c>
      <c r="P52" s="145">
        <f>+P50+P51</f>
        <v>1598.6959032706309</v>
      </c>
    </row>
    <row r="53" spans="3:16" s="145" customFormat="1" ht="15">
      <c r="C53" s="146"/>
      <c r="D53" s="147"/>
      <c r="E53" s="147"/>
      <c r="F53" s="147"/>
      <c r="G53" s="147"/>
      <c r="H53" s="147"/>
      <c r="I53" s="147"/>
      <c r="J53" s="148"/>
      <c r="K53" s="148"/>
      <c r="L53" s="148"/>
      <c r="M53" s="149"/>
      <c r="N53" s="149"/>
      <c r="O53" s="149"/>
      <c r="P53" s="149"/>
    </row>
    <row r="54" spans="3:16" s="145" customFormat="1" ht="15">
      <c r="C54" s="146"/>
      <c r="D54" s="147"/>
      <c r="E54" s="147"/>
      <c r="F54" s="147"/>
      <c r="G54" s="147"/>
      <c r="H54" s="147"/>
      <c r="I54" s="147"/>
      <c r="J54" s="148"/>
      <c r="K54" s="148"/>
      <c r="L54" s="148"/>
      <c r="M54" s="149"/>
      <c r="N54" s="149"/>
      <c r="O54" s="149"/>
      <c r="P54" s="149"/>
    </row>
    <row r="55" s="145" customFormat="1" ht="12.75"/>
  </sheetData>
  <sheetProtection/>
  <mergeCells count="7">
    <mergeCell ref="C2:P2"/>
    <mergeCell ref="B19:H20"/>
    <mergeCell ref="B27:H27"/>
    <mergeCell ref="A3:M3"/>
    <mergeCell ref="N3:Q3"/>
    <mergeCell ref="A5:Q5"/>
    <mergeCell ref="A9:Q9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45" r:id="rId2"/>
  <headerFooter alignWithMargins="0">
    <oddFooter>&amp;L
Fuente: ADUANAS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2018-07-25T19:00:20Z</cp:lastPrinted>
  <dcterms:created xsi:type="dcterms:W3CDTF">2017-12-01T21:32:38Z</dcterms:created>
  <dcterms:modified xsi:type="dcterms:W3CDTF">2018-07-25T20:37:56Z</dcterms:modified>
  <cp:category/>
  <cp:version/>
  <cp:contentType/>
  <cp:contentStatus/>
</cp:coreProperties>
</file>